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omments4.xml" ContentType="application/vnd.openxmlformats-officedocument.spreadsheetml.comments+xml"/>
  <Override PartName="/xl/drawings/drawing2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ria.Court\Downloads\"/>
    </mc:Choice>
  </mc:AlternateContent>
  <xr:revisionPtr revIDLastSave="0" documentId="8_{DFB1B8A9-D3E9-4FA3-A826-9642CE6D40EF}" xr6:coauthVersionLast="47" xr6:coauthVersionMax="47" xr10:uidLastSave="{00000000-0000-0000-0000-000000000000}"/>
  <workbookProtection workbookAlgorithmName="SHA-512" workbookHashValue="e/fXFLq9C0lSTOsioJtS2CJZYPdDSZd1uDBTc6t8nH4uicahXqWXBixGvuEciz0nOGo2vQ32bNt3euDuS+Hsbw==" workbookSaltValue="CeZJ1gqQVuIwtLd+AEUfqA==" workbookSpinCount="100000" lockStructure="1"/>
  <bookViews>
    <workbookView xWindow="-110" yWindow="-110" windowWidth="19420" windowHeight="10420" tabRatio="697" firstSheet="4" activeTab="4" xr2:uid="{00000000-000D-0000-FFFF-FFFF00000000}"/>
  </bookViews>
  <sheets>
    <sheet name="Budget 18-19" sheetId="1" state="hidden" r:id="rId1"/>
    <sheet name="In-perpetuity Calc" sheetId="10" state="hidden" r:id="rId2"/>
    <sheet name="In-perpetuity Calc original" sheetId="13" state="hidden" r:id="rId3"/>
    <sheet name="In-perpetuity Calc orgin - infl" sheetId="9" state="hidden" r:id="rId4"/>
    <sheet name="Inflation &amp; Interest Rates" sheetId="21" r:id="rId5"/>
    <sheet name="In-perpetuity Fund - Full Team" sheetId="22" r:id="rId6"/>
    <sheet name="Budget - Full Team" sheetId="23" r:id="rId7"/>
    <sheet name="Cash flow - Full Team" sheetId="24" r:id="rId8"/>
    <sheet name="Salary calculator 19-20" sheetId="11" state="hidden" r:id="rId9"/>
    <sheet name="Planning Fees" sheetId="5" state="hidden" r:id="rId10"/>
    <sheet name="Inflation " sheetId="3" state="hidden" r:id="rId11"/>
    <sheet name="In-perpetuity Calc v2" sheetId="12" state="hidden" r:id="rId12"/>
  </sheets>
  <externalReferences>
    <externalReference r:id="rId13"/>
  </externalReferences>
  <definedNames>
    <definedName name="_xlnm._FilterDatabase" localSheetId="8" hidden="1">'Salary calculator 19-20'!$A$8:$AD$133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2" l="1"/>
  <c r="E19" i="12" s="1"/>
  <c r="F19" i="12" s="1"/>
  <c r="G19" i="12" s="1"/>
  <c r="H19" i="12" s="1"/>
  <c r="I19" i="12" s="1"/>
  <c r="J19" i="12" s="1"/>
  <c r="K19" i="12" s="1"/>
  <c r="L19" i="12" s="1"/>
  <c r="M19" i="12" s="1"/>
  <c r="N19" i="12" s="1"/>
  <c r="O19" i="12" s="1"/>
  <c r="P19" i="12" s="1"/>
  <c r="Q19" i="12" s="1"/>
  <c r="R19" i="12" s="1"/>
  <c r="S19" i="12" s="1"/>
  <c r="T19" i="12" s="1"/>
  <c r="U19" i="12" s="1"/>
  <c r="V19" i="12" s="1"/>
  <c r="W19" i="12" s="1"/>
  <c r="X19" i="12" s="1"/>
  <c r="Y19" i="12" s="1"/>
  <c r="Z19" i="12" s="1"/>
  <c r="AA19" i="12" s="1"/>
  <c r="AB19" i="12" s="1"/>
  <c r="AC19" i="12" s="1"/>
  <c r="AD19" i="12" s="1"/>
  <c r="AE19" i="12" s="1"/>
  <c r="AF19" i="12" s="1"/>
  <c r="AG19" i="12" s="1"/>
  <c r="AH19" i="12" s="1"/>
  <c r="AI19" i="12" s="1"/>
  <c r="AJ19" i="12" s="1"/>
  <c r="AK19" i="12" s="1"/>
  <c r="AL19" i="12" s="1"/>
  <c r="AM19" i="12" s="1"/>
  <c r="AN19" i="12" s="1"/>
  <c r="AO19" i="12" s="1"/>
  <c r="AP19" i="12" s="1"/>
  <c r="AQ19" i="12" s="1"/>
  <c r="AR19" i="12" s="1"/>
  <c r="AS19" i="12" s="1"/>
  <c r="AT19" i="12" s="1"/>
  <c r="AU19" i="12" s="1"/>
  <c r="AV19" i="12" s="1"/>
  <c r="AW19" i="12" s="1"/>
  <c r="AX19" i="12" s="1"/>
  <c r="AY19" i="12" s="1"/>
  <c r="AZ19" i="12" s="1"/>
  <c r="BA19" i="12" s="1"/>
  <c r="BB19" i="12" s="1"/>
  <c r="BC19" i="12" s="1"/>
  <c r="BD19" i="12" s="1"/>
  <c r="BE19" i="12" s="1"/>
  <c r="BF19" i="12" s="1"/>
  <c r="BG19" i="12" s="1"/>
  <c r="BH19" i="12" s="1"/>
  <c r="BI19" i="12" s="1"/>
  <c r="BJ19" i="12" s="1"/>
  <c r="BK19" i="12" s="1"/>
  <c r="BL19" i="12" s="1"/>
  <c r="BM19" i="12" s="1"/>
  <c r="BN19" i="12" s="1"/>
  <c r="BO19" i="12" s="1"/>
  <c r="BP19" i="12" s="1"/>
  <c r="BQ19" i="12" s="1"/>
  <c r="BR19" i="12" s="1"/>
  <c r="BS19" i="12" s="1"/>
  <c r="BT19" i="12" s="1"/>
  <c r="BU19" i="12" s="1"/>
  <c r="BV19" i="12" s="1"/>
  <c r="BW19" i="12" s="1"/>
  <c r="BX19" i="12" s="1"/>
  <c r="BY19" i="12" s="1"/>
  <c r="BZ19" i="12" s="1"/>
  <c r="CA19" i="12" s="1"/>
  <c r="CB19" i="12" s="1"/>
  <c r="CC19" i="12" s="1"/>
  <c r="CD19" i="12" s="1"/>
  <c r="C14" i="12"/>
  <c r="D10" i="12" s="1"/>
  <c r="D12" i="12" s="1"/>
  <c r="D13" i="12"/>
  <c r="C12" i="12"/>
  <c r="P11" i="12"/>
  <c r="Q11" i="12" s="1"/>
  <c r="R11" i="12" s="1"/>
  <c r="S11" i="12" s="1"/>
  <c r="T11" i="12" s="1"/>
  <c r="O11" i="12"/>
  <c r="B82" i="5"/>
  <c r="B83" i="5" s="1"/>
  <c r="B84" i="5" s="1"/>
  <c r="F77" i="5"/>
  <c r="E77" i="5"/>
  <c r="D77" i="5"/>
  <c r="C77" i="5"/>
  <c r="B77" i="5"/>
  <c r="H75" i="5"/>
  <c r="F82" i="5" s="1"/>
  <c r="F83" i="5" s="1"/>
  <c r="F84" i="5" s="1"/>
  <c r="G73" i="5"/>
  <c r="G77" i="5" s="1"/>
  <c r="L117" i="11"/>
  <c r="F117" i="11"/>
  <c r="E117" i="11"/>
  <c r="L116" i="11"/>
  <c r="F116" i="11"/>
  <c r="E116" i="11"/>
  <c r="AA115" i="11"/>
  <c r="Q115" i="11"/>
  <c r="N115" i="11"/>
  <c r="L115" i="11"/>
  <c r="V115" i="11" s="1"/>
  <c r="F115" i="11"/>
  <c r="E115" i="11"/>
  <c r="AC114" i="11"/>
  <c r="AA114" i="11"/>
  <c r="S114" i="11"/>
  <c r="Q114" i="11"/>
  <c r="N114" i="11"/>
  <c r="X114" i="11" s="1"/>
  <c r="L114" i="11"/>
  <c r="V114" i="11" s="1"/>
  <c r="F114" i="11"/>
  <c r="E114" i="11"/>
  <c r="L113" i="11"/>
  <c r="F113" i="11"/>
  <c r="E113" i="11"/>
  <c r="V112" i="11"/>
  <c r="AA112" i="11" s="1"/>
  <c r="N112" i="11"/>
  <c r="L112" i="11"/>
  <c r="Q112" i="11" s="1"/>
  <c r="F112" i="11"/>
  <c r="E112" i="11"/>
  <c r="X111" i="11"/>
  <c r="Q111" i="11"/>
  <c r="N111" i="11"/>
  <c r="S111" i="11" s="1"/>
  <c r="L111" i="11"/>
  <c r="V111" i="11" s="1"/>
  <c r="AA111" i="11" s="1"/>
  <c r="F111" i="11"/>
  <c r="E111" i="11"/>
  <c r="AA110" i="11"/>
  <c r="S110" i="11"/>
  <c r="Q110" i="11"/>
  <c r="N110" i="11"/>
  <c r="X110" i="11" s="1"/>
  <c r="L110" i="11"/>
  <c r="V110" i="11" s="1"/>
  <c r="F110" i="11"/>
  <c r="E110" i="11"/>
  <c r="V109" i="11"/>
  <c r="AA109" i="11" s="1"/>
  <c r="L109" i="11"/>
  <c r="F109" i="11"/>
  <c r="E109" i="11"/>
  <c r="V108" i="11"/>
  <c r="AA108" i="11" s="1"/>
  <c r="N108" i="11"/>
  <c r="S108" i="11" s="1"/>
  <c r="L108" i="11"/>
  <c r="Q108" i="11" s="1"/>
  <c r="F108" i="11"/>
  <c r="E108" i="11"/>
  <c r="Q107" i="11"/>
  <c r="N107" i="11"/>
  <c r="L107" i="11"/>
  <c r="V107" i="11" s="1"/>
  <c r="AA107" i="11" s="1"/>
  <c r="F107" i="11"/>
  <c r="E107" i="11"/>
  <c r="AA106" i="11"/>
  <c r="S106" i="11"/>
  <c r="Q106" i="11"/>
  <c r="N106" i="11"/>
  <c r="X106" i="11" s="1"/>
  <c r="L106" i="11"/>
  <c r="V106" i="11" s="1"/>
  <c r="F106" i="11"/>
  <c r="E106" i="11"/>
  <c r="L105" i="11"/>
  <c r="F105" i="11"/>
  <c r="E105" i="11"/>
  <c r="X104" i="11"/>
  <c r="N104" i="11"/>
  <c r="S104" i="11" s="1"/>
  <c r="L104" i="11"/>
  <c r="F104" i="11"/>
  <c r="E104" i="11"/>
  <c r="N103" i="11"/>
  <c r="L103" i="11"/>
  <c r="F103" i="11"/>
  <c r="E103" i="11"/>
  <c r="AA102" i="11"/>
  <c r="X102" i="11"/>
  <c r="S102" i="11"/>
  <c r="Q102" i="11"/>
  <c r="N102" i="11"/>
  <c r="L102" i="11"/>
  <c r="V102" i="11" s="1"/>
  <c r="F102" i="11"/>
  <c r="E102" i="11"/>
  <c r="L101" i="11"/>
  <c r="F101" i="11"/>
  <c r="E101" i="11"/>
  <c r="X100" i="11"/>
  <c r="V100" i="11"/>
  <c r="AA100" i="11" s="1"/>
  <c r="S100" i="11"/>
  <c r="N100" i="11"/>
  <c r="L100" i="11"/>
  <c r="Q100" i="11" s="1"/>
  <c r="F100" i="11"/>
  <c r="E100" i="11"/>
  <c r="L99" i="11"/>
  <c r="F99" i="11"/>
  <c r="E99" i="11"/>
  <c r="X98" i="11"/>
  <c r="S98" i="11"/>
  <c r="Q98" i="11"/>
  <c r="N98" i="11"/>
  <c r="L98" i="11"/>
  <c r="F98" i="11"/>
  <c r="E98" i="11"/>
  <c r="Q97" i="11"/>
  <c r="M97" i="11"/>
  <c r="L97" i="11"/>
  <c r="V97" i="11" s="1"/>
  <c r="AA97" i="11" s="1"/>
  <c r="F97" i="11"/>
  <c r="E97" i="11"/>
  <c r="L96" i="11"/>
  <c r="F96" i="11"/>
  <c r="E96" i="11"/>
  <c r="Q95" i="11"/>
  <c r="N95" i="11"/>
  <c r="L95" i="11"/>
  <c r="V95" i="11" s="1"/>
  <c r="AA95" i="11" s="1"/>
  <c r="F95" i="11"/>
  <c r="E95" i="11"/>
  <c r="Q94" i="11"/>
  <c r="N94" i="11"/>
  <c r="L94" i="11"/>
  <c r="V94" i="11" s="1"/>
  <c r="AA94" i="11" s="1"/>
  <c r="F94" i="11"/>
  <c r="E94" i="11"/>
  <c r="V93" i="11"/>
  <c r="AA93" i="11" s="1"/>
  <c r="Q93" i="11"/>
  <c r="L93" i="11"/>
  <c r="F93" i="11"/>
  <c r="E93" i="11"/>
  <c r="L92" i="11"/>
  <c r="F92" i="11"/>
  <c r="E92" i="11"/>
  <c r="V91" i="11"/>
  <c r="AA91" i="11" s="1"/>
  <c r="Q91" i="11"/>
  <c r="L91" i="11"/>
  <c r="F91" i="11"/>
  <c r="E91" i="11"/>
  <c r="Q90" i="11"/>
  <c r="N90" i="11"/>
  <c r="L90" i="11"/>
  <c r="M90" i="11" s="1"/>
  <c r="F90" i="11"/>
  <c r="E90" i="11"/>
  <c r="V89" i="11"/>
  <c r="AA89" i="11" s="1"/>
  <c r="Q89" i="11"/>
  <c r="L89" i="11"/>
  <c r="F89" i="11"/>
  <c r="E89" i="11"/>
  <c r="M88" i="11"/>
  <c r="L88" i="11"/>
  <c r="F88" i="11"/>
  <c r="E88" i="11"/>
  <c r="X87" i="11"/>
  <c r="V87" i="11"/>
  <c r="AA87" i="11" s="1"/>
  <c r="Q87" i="11"/>
  <c r="N87" i="11"/>
  <c r="S87" i="11" s="1"/>
  <c r="L87" i="11"/>
  <c r="F87" i="11"/>
  <c r="E87" i="11"/>
  <c r="Q86" i="11"/>
  <c r="N86" i="11"/>
  <c r="L86" i="11"/>
  <c r="F86" i="11"/>
  <c r="E86" i="11"/>
  <c r="V85" i="11"/>
  <c r="AA85" i="11" s="1"/>
  <c r="Q85" i="11"/>
  <c r="L85" i="11"/>
  <c r="F85" i="11"/>
  <c r="E85" i="11"/>
  <c r="L84" i="11"/>
  <c r="F84" i="11"/>
  <c r="E84" i="11"/>
  <c r="V83" i="11"/>
  <c r="AA83" i="11" s="1"/>
  <c r="Q83" i="11"/>
  <c r="L83" i="11"/>
  <c r="F83" i="11"/>
  <c r="E83" i="11"/>
  <c r="AA82" i="11"/>
  <c r="S82" i="11"/>
  <c r="Q82" i="11"/>
  <c r="N82" i="11"/>
  <c r="X82" i="11" s="1"/>
  <c r="L82" i="11"/>
  <c r="V82" i="11" s="1"/>
  <c r="F82" i="11"/>
  <c r="E82" i="11"/>
  <c r="L81" i="11"/>
  <c r="F81" i="11"/>
  <c r="E81" i="11"/>
  <c r="N80" i="11"/>
  <c r="L80" i="11"/>
  <c r="Q80" i="11" s="1"/>
  <c r="F80" i="11"/>
  <c r="E80" i="11"/>
  <c r="L79" i="11"/>
  <c r="F79" i="11"/>
  <c r="E79" i="11"/>
  <c r="S78" i="11"/>
  <c r="Q78" i="11"/>
  <c r="N78" i="11"/>
  <c r="X78" i="11" s="1"/>
  <c r="L78" i="11"/>
  <c r="F78" i="11"/>
  <c r="E78" i="11"/>
  <c r="L77" i="11"/>
  <c r="F77" i="11"/>
  <c r="E77" i="11"/>
  <c r="V70" i="11"/>
  <c r="N70" i="11"/>
  <c r="L70" i="11"/>
  <c r="Q70" i="11" s="1"/>
  <c r="F70" i="11"/>
  <c r="E70" i="11"/>
  <c r="N69" i="11"/>
  <c r="L69" i="11"/>
  <c r="F69" i="11"/>
  <c r="E69" i="11"/>
  <c r="X68" i="11"/>
  <c r="AC68" i="11" s="1"/>
  <c r="Q68" i="11"/>
  <c r="N68" i="11"/>
  <c r="S68" i="11" s="1"/>
  <c r="L68" i="11"/>
  <c r="F68" i="11"/>
  <c r="E68" i="11"/>
  <c r="X67" i="11"/>
  <c r="AC67" i="11" s="1"/>
  <c r="Q67" i="11"/>
  <c r="N67" i="11"/>
  <c r="S67" i="11" s="1"/>
  <c r="L67" i="11"/>
  <c r="V67" i="11" s="1"/>
  <c r="F67" i="11"/>
  <c r="E67" i="11"/>
  <c r="AA66" i="11"/>
  <c r="S66" i="11"/>
  <c r="Q66" i="11"/>
  <c r="N66" i="11"/>
  <c r="X66" i="11" s="1"/>
  <c r="AC66" i="11" s="1"/>
  <c r="L66" i="11"/>
  <c r="V66" i="11" s="1"/>
  <c r="F66" i="11"/>
  <c r="E66" i="11"/>
  <c r="V65" i="11"/>
  <c r="L65" i="11"/>
  <c r="F65" i="11"/>
  <c r="E65" i="11"/>
  <c r="L64" i="11"/>
  <c r="F64" i="11"/>
  <c r="E64" i="11"/>
  <c r="Q63" i="11"/>
  <c r="N63" i="11"/>
  <c r="M63" i="11"/>
  <c r="L63" i="11"/>
  <c r="V63" i="11" s="1"/>
  <c r="AA63" i="11" s="1"/>
  <c r="F63" i="11"/>
  <c r="E63" i="11"/>
  <c r="S62" i="11"/>
  <c r="Q62" i="11"/>
  <c r="N62" i="11"/>
  <c r="X62" i="11" s="1"/>
  <c r="AC62" i="11" s="1"/>
  <c r="L62" i="11"/>
  <c r="V62" i="11" s="1"/>
  <c r="F62" i="11"/>
  <c r="E62" i="11"/>
  <c r="L61" i="11"/>
  <c r="F61" i="11"/>
  <c r="E61" i="11"/>
  <c r="V60" i="11"/>
  <c r="N60" i="11"/>
  <c r="L60" i="11"/>
  <c r="F60" i="11"/>
  <c r="E60" i="11"/>
  <c r="X59" i="11"/>
  <c r="AC59" i="11" s="1"/>
  <c r="Q59" i="11"/>
  <c r="N59" i="11"/>
  <c r="S59" i="11" s="1"/>
  <c r="L59" i="11"/>
  <c r="V59" i="11" s="1"/>
  <c r="F59" i="11"/>
  <c r="E59" i="11"/>
  <c r="AC58" i="11"/>
  <c r="S58" i="11"/>
  <c r="Q58" i="11"/>
  <c r="N58" i="11"/>
  <c r="X58" i="11" s="1"/>
  <c r="L58" i="11"/>
  <c r="V58" i="11" s="1"/>
  <c r="AA58" i="11" s="1"/>
  <c r="F58" i="11"/>
  <c r="E58" i="11"/>
  <c r="L57" i="11"/>
  <c r="F57" i="11"/>
  <c r="E57" i="11"/>
  <c r="V56" i="11"/>
  <c r="L56" i="11"/>
  <c r="F56" i="11"/>
  <c r="E56" i="11"/>
  <c r="N55" i="11"/>
  <c r="L55" i="11"/>
  <c r="F55" i="11"/>
  <c r="E55" i="11"/>
  <c r="AA54" i="11"/>
  <c r="Q54" i="11"/>
  <c r="N54" i="11"/>
  <c r="L54" i="11"/>
  <c r="V54" i="11" s="1"/>
  <c r="F54" i="11"/>
  <c r="E54" i="11"/>
  <c r="V53" i="11"/>
  <c r="L53" i="11"/>
  <c r="F53" i="11"/>
  <c r="E53" i="11"/>
  <c r="L52" i="11"/>
  <c r="F52" i="11"/>
  <c r="E52" i="11"/>
  <c r="N51" i="11"/>
  <c r="L51" i="11"/>
  <c r="F51" i="11"/>
  <c r="E51" i="11"/>
  <c r="AA50" i="11"/>
  <c r="X50" i="11"/>
  <c r="AC50" i="11" s="1"/>
  <c r="Q50" i="11"/>
  <c r="N50" i="11"/>
  <c r="S50" i="11" s="1"/>
  <c r="L50" i="11"/>
  <c r="V50" i="11" s="1"/>
  <c r="F50" i="11"/>
  <c r="E50" i="11"/>
  <c r="Q49" i="11"/>
  <c r="L49" i="11"/>
  <c r="N49" i="11" s="1"/>
  <c r="F49" i="11"/>
  <c r="E49" i="11"/>
  <c r="L48" i="11"/>
  <c r="F48" i="11"/>
  <c r="E48" i="11"/>
  <c r="V47" i="11"/>
  <c r="N47" i="11"/>
  <c r="L47" i="11"/>
  <c r="F47" i="11"/>
  <c r="E47" i="11"/>
  <c r="Q46" i="11"/>
  <c r="N46" i="11"/>
  <c r="M46" i="11"/>
  <c r="L46" i="11"/>
  <c r="V46" i="11" s="1"/>
  <c r="F46" i="11"/>
  <c r="E46" i="11"/>
  <c r="Q45" i="11"/>
  <c r="L45" i="11"/>
  <c r="N45" i="11" s="1"/>
  <c r="F45" i="11"/>
  <c r="E45" i="11"/>
  <c r="N44" i="11"/>
  <c r="L44" i="11"/>
  <c r="F44" i="11"/>
  <c r="E44" i="11"/>
  <c r="V43" i="11"/>
  <c r="Q43" i="11"/>
  <c r="L43" i="11"/>
  <c r="N43" i="11" s="1"/>
  <c r="F43" i="11"/>
  <c r="E43" i="11"/>
  <c r="X42" i="11"/>
  <c r="AC42" i="11" s="1"/>
  <c r="Q42" i="11"/>
  <c r="N42" i="11"/>
  <c r="S42" i="11" s="1"/>
  <c r="L42" i="11"/>
  <c r="V42" i="11" s="1"/>
  <c r="F42" i="11"/>
  <c r="E42" i="11"/>
  <c r="Q41" i="11"/>
  <c r="L41" i="11"/>
  <c r="F41" i="11"/>
  <c r="E41" i="11"/>
  <c r="M40" i="11"/>
  <c r="L40" i="11"/>
  <c r="F40" i="11"/>
  <c r="E40" i="11"/>
  <c r="V39" i="11"/>
  <c r="Q39" i="11"/>
  <c r="N39" i="11"/>
  <c r="L39" i="11"/>
  <c r="F39" i="11"/>
  <c r="E39" i="11"/>
  <c r="AC38" i="11"/>
  <c r="X38" i="11"/>
  <c r="S38" i="11"/>
  <c r="Q38" i="11"/>
  <c r="N38" i="11"/>
  <c r="L38" i="11"/>
  <c r="V38" i="11" s="1"/>
  <c r="AA38" i="11" s="1"/>
  <c r="F38" i="11"/>
  <c r="E38" i="11"/>
  <c r="Q37" i="11"/>
  <c r="L37" i="11"/>
  <c r="F37" i="11"/>
  <c r="E37" i="11"/>
  <c r="N36" i="11"/>
  <c r="L36" i="11"/>
  <c r="F36" i="11"/>
  <c r="E36" i="11"/>
  <c r="X35" i="11"/>
  <c r="AC35" i="11" s="1"/>
  <c r="S35" i="11"/>
  <c r="Q35" i="11"/>
  <c r="N35" i="11"/>
  <c r="L35" i="11"/>
  <c r="F35" i="11"/>
  <c r="E35" i="11"/>
  <c r="M34" i="11"/>
  <c r="L34" i="11"/>
  <c r="F34" i="11"/>
  <c r="E34" i="11"/>
  <c r="V33" i="11"/>
  <c r="N33" i="11"/>
  <c r="L33" i="11"/>
  <c r="Q33" i="11" s="1"/>
  <c r="F33" i="11"/>
  <c r="E33" i="11"/>
  <c r="N32" i="11"/>
  <c r="L32" i="11"/>
  <c r="F32" i="11"/>
  <c r="E32" i="11"/>
  <c r="X31" i="11"/>
  <c r="AC31" i="11" s="1"/>
  <c r="S31" i="11"/>
  <c r="Q31" i="11"/>
  <c r="N31" i="11"/>
  <c r="L31" i="11"/>
  <c r="F31" i="11"/>
  <c r="E31" i="11"/>
  <c r="Q30" i="11"/>
  <c r="L30" i="11"/>
  <c r="F30" i="11"/>
  <c r="E30" i="11"/>
  <c r="X29" i="11"/>
  <c r="AC29" i="11" s="1"/>
  <c r="V29" i="11"/>
  <c r="S29" i="11"/>
  <c r="N29" i="11"/>
  <c r="L29" i="11"/>
  <c r="Q29" i="11" s="1"/>
  <c r="F29" i="11"/>
  <c r="E29" i="11"/>
  <c r="L28" i="11"/>
  <c r="F28" i="11"/>
  <c r="E28" i="11"/>
  <c r="X27" i="11"/>
  <c r="AC27" i="11" s="1"/>
  <c r="S27" i="11"/>
  <c r="Q27" i="11"/>
  <c r="N27" i="11"/>
  <c r="L27" i="11"/>
  <c r="F27" i="11"/>
  <c r="E27" i="11"/>
  <c r="Q26" i="11"/>
  <c r="L26" i="11"/>
  <c r="F26" i="11"/>
  <c r="E26" i="11"/>
  <c r="V25" i="11"/>
  <c r="AA25" i="11" s="1"/>
  <c r="L25" i="11"/>
  <c r="F25" i="11"/>
  <c r="E25" i="11"/>
  <c r="Q24" i="11"/>
  <c r="L24" i="11"/>
  <c r="F24" i="11"/>
  <c r="E24" i="11"/>
  <c r="X23" i="11"/>
  <c r="AC23" i="11" s="1"/>
  <c r="Q23" i="11"/>
  <c r="N23" i="11"/>
  <c r="S23" i="11" s="1"/>
  <c r="L23" i="11"/>
  <c r="F23" i="11"/>
  <c r="E23" i="11"/>
  <c r="V22" i="11"/>
  <c r="Q22" i="11"/>
  <c r="M22" i="11"/>
  <c r="L22" i="11"/>
  <c r="F22" i="11"/>
  <c r="E22" i="11"/>
  <c r="V21" i="11"/>
  <c r="L21" i="11"/>
  <c r="F21" i="11"/>
  <c r="E21" i="11"/>
  <c r="V20" i="11"/>
  <c r="Q20" i="11"/>
  <c r="N20" i="11"/>
  <c r="L20" i="11"/>
  <c r="F20" i="11"/>
  <c r="E20" i="11"/>
  <c r="Q19" i="11"/>
  <c r="N19" i="11"/>
  <c r="L19" i="11"/>
  <c r="F19" i="11"/>
  <c r="E19" i="11"/>
  <c r="V18" i="11"/>
  <c r="Q18" i="11"/>
  <c r="L18" i="11"/>
  <c r="F18" i="11"/>
  <c r="E18" i="11"/>
  <c r="Q17" i="11"/>
  <c r="N17" i="11"/>
  <c r="S17" i="11" s="1"/>
  <c r="L17" i="11"/>
  <c r="F17" i="11"/>
  <c r="E17" i="11"/>
  <c r="L16" i="11"/>
  <c r="F16" i="11"/>
  <c r="E16" i="11"/>
  <c r="Q15" i="11"/>
  <c r="L15" i="11"/>
  <c r="F15" i="11"/>
  <c r="E15" i="11"/>
  <c r="V14" i="11"/>
  <c r="Q14" i="11"/>
  <c r="L14" i="11"/>
  <c r="F14" i="11"/>
  <c r="E14" i="11"/>
  <c r="AA13" i="11"/>
  <c r="X13" i="11"/>
  <c r="AC13" i="11" s="1"/>
  <c r="V13" i="11"/>
  <c r="Q13" i="11"/>
  <c r="N13" i="11"/>
  <c r="L13" i="11"/>
  <c r="F13" i="11"/>
  <c r="E13" i="11"/>
  <c r="AA12" i="11"/>
  <c r="V12" i="11"/>
  <c r="S12" i="11"/>
  <c r="Q12" i="11"/>
  <c r="N12" i="11"/>
  <c r="X12" i="11" s="1"/>
  <c r="AC12" i="11" s="1"/>
  <c r="L12" i="11"/>
  <c r="F12" i="11"/>
  <c r="E12" i="11"/>
  <c r="X11" i="11"/>
  <c r="AC11" i="11" s="1"/>
  <c r="V11" i="11"/>
  <c r="S11" i="11"/>
  <c r="Q11" i="11"/>
  <c r="N11" i="11"/>
  <c r="M11" i="11"/>
  <c r="L11" i="11"/>
  <c r="F11" i="11"/>
  <c r="E11" i="11"/>
  <c r="AA10" i="11"/>
  <c r="X10" i="11"/>
  <c r="AC10" i="11" s="1"/>
  <c r="V10" i="11"/>
  <c r="Q10" i="11"/>
  <c r="N10" i="11"/>
  <c r="L10" i="11"/>
  <c r="F10" i="11"/>
  <c r="E10" i="11"/>
  <c r="X9" i="11"/>
  <c r="AC9" i="11" s="1"/>
  <c r="Q9" i="11"/>
  <c r="N9" i="11"/>
  <c r="S9" i="11" s="1"/>
  <c r="L9" i="11"/>
  <c r="F9" i="11"/>
  <c r="E9" i="11"/>
  <c r="Y2" i="11"/>
  <c r="E26" i="9"/>
  <c r="F26" i="9" s="1"/>
  <c r="G26" i="9" s="1"/>
  <c r="H26" i="9" s="1"/>
  <c r="I26" i="9" s="1"/>
  <c r="J26" i="9" s="1"/>
  <c r="K26" i="9" s="1"/>
  <c r="L26" i="9" s="1"/>
  <c r="M26" i="9" s="1"/>
  <c r="N26" i="9" s="1"/>
  <c r="O26" i="9" s="1"/>
  <c r="P26" i="9" s="1"/>
  <c r="Q26" i="9" s="1"/>
  <c r="R26" i="9" s="1"/>
  <c r="S26" i="9" s="1"/>
  <c r="T26" i="9" s="1"/>
  <c r="U26" i="9" s="1"/>
  <c r="V26" i="9" s="1"/>
  <c r="W26" i="9" s="1"/>
  <c r="X26" i="9" s="1"/>
  <c r="Y26" i="9" s="1"/>
  <c r="Z26" i="9" s="1"/>
  <c r="AA26" i="9" s="1"/>
  <c r="AB26" i="9" s="1"/>
  <c r="AC26" i="9" s="1"/>
  <c r="AD26" i="9" s="1"/>
  <c r="AE26" i="9" s="1"/>
  <c r="AF26" i="9" s="1"/>
  <c r="AG26" i="9" s="1"/>
  <c r="AH26" i="9" s="1"/>
  <c r="AI26" i="9" s="1"/>
  <c r="AJ26" i="9" s="1"/>
  <c r="AK26" i="9" s="1"/>
  <c r="AL26" i="9" s="1"/>
  <c r="AM26" i="9" s="1"/>
  <c r="AN26" i="9" s="1"/>
  <c r="AO26" i="9" s="1"/>
  <c r="AP26" i="9" s="1"/>
  <c r="AQ26" i="9" s="1"/>
  <c r="AR26" i="9" s="1"/>
  <c r="AS26" i="9" s="1"/>
  <c r="AT26" i="9" s="1"/>
  <c r="AU26" i="9" s="1"/>
  <c r="AV26" i="9" s="1"/>
  <c r="AW26" i="9" s="1"/>
  <c r="AX26" i="9" s="1"/>
  <c r="AY26" i="9" s="1"/>
  <c r="AZ26" i="9" s="1"/>
  <c r="BA26" i="9" s="1"/>
  <c r="BB26" i="9" s="1"/>
  <c r="BC26" i="9" s="1"/>
  <c r="BD26" i="9" s="1"/>
  <c r="BE26" i="9" s="1"/>
  <c r="BF26" i="9" s="1"/>
  <c r="BG26" i="9" s="1"/>
  <c r="BH26" i="9" s="1"/>
  <c r="BI26" i="9" s="1"/>
  <c r="BJ26" i="9" s="1"/>
  <c r="BK26" i="9" s="1"/>
  <c r="BL26" i="9" s="1"/>
  <c r="BM26" i="9" s="1"/>
  <c r="BN26" i="9" s="1"/>
  <c r="BO26" i="9" s="1"/>
  <c r="BP26" i="9" s="1"/>
  <c r="BQ26" i="9" s="1"/>
  <c r="BR26" i="9" s="1"/>
  <c r="BS26" i="9" s="1"/>
  <c r="BT26" i="9" s="1"/>
  <c r="BU26" i="9" s="1"/>
  <c r="BV26" i="9" s="1"/>
  <c r="BW26" i="9" s="1"/>
  <c r="BX26" i="9" s="1"/>
  <c r="BY26" i="9" s="1"/>
  <c r="BZ26" i="9" s="1"/>
  <c r="CA26" i="9" s="1"/>
  <c r="CB26" i="9" s="1"/>
  <c r="CC26" i="9" s="1"/>
  <c r="CD26" i="9" s="1"/>
  <c r="D26" i="9"/>
  <c r="N23" i="9"/>
  <c r="O23" i="9" s="1"/>
  <c r="P23" i="9" s="1"/>
  <c r="Q23" i="9" s="1"/>
  <c r="R23" i="9" s="1"/>
  <c r="S23" i="9" s="1"/>
  <c r="T23" i="9" s="1"/>
  <c r="I23" i="9"/>
  <c r="J23" i="9" s="1"/>
  <c r="K23" i="9" s="1"/>
  <c r="L23" i="9" s="1"/>
  <c r="M23" i="9" s="1"/>
  <c r="F23" i="9"/>
  <c r="G23" i="9" s="1"/>
  <c r="H23" i="9" s="1"/>
  <c r="D23" i="9"/>
  <c r="E23" i="9" s="1"/>
  <c r="C23" i="9"/>
  <c r="C16" i="9"/>
  <c r="C18" i="9" s="1"/>
  <c r="D14" i="9" s="1"/>
  <c r="O15" i="9"/>
  <c r="P15" i="9" s="1"/>
  <c r="Q15" i="9" s="1"/>
  <c r="R15" i="9" s="1"/>
  <c r="S15" i="9" s="1"/>
  <c r="T15" i="9" s="1"/>
  <c r="M15" i="9"/>
  <c r="N15" i="9" s="1"/>
  <c r="L15" i="9"/>
  <c r="E12" i="9"/>
  <c r="F12" i="9" s="1"/>
  <c r="G12" i="9" s="1"/>
  <c r="D12" i="9"/>
  <c r="C26" i="13"/>
  <c r="D26" i="13" s="1"/>
  <c r="E26" i="13" s="1"/>
  <c r="F26" i="13" s="1"/>
  <c r="G26" i="13" s="1"/>
  <c r="H26" i="13" s="1"/>
  <c r="I26" i="13" s="1"/>
  <c r="J26" i="13" s="1"/>
  <c r="K26" i="13" s="1"/>
  <c r="L26" i="13" s="1"/>
  <c r="M26" i="13" s="1"/>
  <c r="N26" i="13" s="1"/>
  <c r="O26" i="13" s="1"/>
  <c r="P26" i="13" s="1"/>
  <c r="Q26" i="13" s="1"/>
  <c r="R26" i="13" s="1"/>
  <c r="S26" i="13" s="1"/>
  <c r="T26" i="13" s="1"/>
  <c r="U26" i="13" s="1"/>
  <c r="V26" i="13" s="1"/>
  <c r="W26" i="13" s="1"/>
  <c r="X26" i="13" s="1"/>
  <c r="Y26" i="13" s="1"/>
  <c r="Z26" i="13" s="1"/>
  <c r="AA26" i="13" s="1"/>
  <c r="AB26" i="13" s="1"/>
  <c r="AC26" i="13" s="1"/>
  <c r="AD26" i="13" s="1"/>
  <c r="AE26" i="13" s="1"/>
  <c r="AF26" i="13" s="1"/>
  <c r="AG26" i="13" s="1"/>
  <c r="AH26" i="13" s="1"/>
  <c r="AI26" i="13" s="1"/>
  <c r="AJ26" i="13" s="1"/>
  <c r="AK26" i="13" s="1"/>
  <c r="AL26" i="13" s="1"/>
  <c r="AM26" i="13" s="1"/>
  <c r="AN26" i="13" s="1"/>
  <c r="AO26" i="13" s="1"/>
  <c r="AP26" i="13" s="1"/>
  <c r="AQ26" i="13" s="1"/>
  <c r="AR26" i="13" s="1"/>
  <c r="AS26" i="13" s="1"/>
  <c r="AT26" i="13" s="1"/>
  <c r="AU26" i="13" s="1"/>
  <c r="AV26" i="13" s="1"/>
  <c r="AW26" i="13" s="1"/>
  <c r="AX26" i="13" s="1"/>
  <c r="AY26" i="13" s="1"/>
  <c r="AZ26" i="13" s="1"/>
  <c r="BA26" i="13" s="1"/>
  <c r="BB26" i="13" s="1"/>
  <c r="BC26" i="13" s="1"/>
  <c r="BD26" i="13" s="1"/>
  <c r="BE26" i="13" s="1"/>
  <c r="BF26" i="13" s="1"/>
  <c r="BG26" i="13" s="1"/>
  <c r="BH26" i="13" s="1"/>
  <c r="BI26" i="13" s="1"/>
  <c r="BJ26" i="13" s="1"/>
  <c r="BK26" i="13" s="1"/>
  <c r="BL26" i="13" s="1"/>
  <c r="BM26" i="13" s="1"/>
  <c r="BN26" i="13" s="1"/>
  <c r="BO26" i="13" s="1"/>
  <c r="BP26" i="13" s="1"/>
  <c r="BQ26" i="13" s="1"/>
  <c r="BR26" i="13" s="1"/>
  <c r="BS26" i="13" s="1"/>
  <c r="BT26" i="13" s="1"/>
  <c r="BU26" i="13" s="1"/>
  <c r="BV26" i="13" s="1"/>
  <c r="BW26" i="13" s="1"/>
  <c r="BX26" i="13" s="1"/>
  <c r="BY26" i="13" s="1"/>
  <c r="BZ26" i="13" s="1"/>
  <c r="CA26" i="13" s="1"/>
  <c r="CB26" i="13" s="1"/>
  <c r="CC26" i="13" s="1"/>
  <c r="CD26" i="13" s="1"/>
  <c r="L17" i="13"/>
  <c r="M17" i="13" s="1"/>
  <c r="N17" i="13" s="1"/>
  <c r="O17" i="13" s="1"/>
  <c r="P17" i="13" s="1"/>
  <c r="Q17" i="13" s="1"/>
  <c r="R17" i="13" s="1"/>
  <c r="S17" i="13" s="1"/>
  <c r="T17" i="13" s="1"/>
  <c r="I17" i="13"/>
  <c r="J17" i="13" s="1"/>
  <c r="K17" i="13" s="1"/>
  <c r="G17" i="13"/>
  <c r="H17" i="13" s="1"/>
  <c r="C16" i="13"/>
  <c r="C18" i="13" s="1"/>
  <c r="D14" i="13" s="1"/>
  <c r="Q15" i="13"/>
  <c r="R15" i="13" s="1"/>
  <c r="S15" i="13" s="1"/>
  <c r="T15" i="13" s="1"/>
  <c r="L15" i="13"/>
  <c r="M15" i="13" s="1"/>
  <c r="N15" i="13" s="1"/>
  <c r="O15" i="13" s="1"/>
  <c r="P15" i="13" s="1"/>
  <c r="E23" i="10"/>
  <c r="F23" i="10" s="1"/>
  <c r="G23" i="10" s="1"/>
  <c r="H23" i="10" s="1"/>
  <c r="I23" i="10" s="1"/>
  <c r="J23" i="10" s="1"/>
  <c r="K23" i="10" s="1"/>
  <c r="L23" i="10" s="1"/>
  <c r="M23" i="10" s="1"/>
  <c r="N23" i="10" s="1"/>
  <c r="O23" i="10" s="1"/>
  <c r="P23" i="10" s="1"/>
  <c r="Q23" i="10" s="1"/>
  <c r="R23" i="10" s="1"/>
  <c r="S23" i="10" s="1"/>
  <c r="T23" i="10" s="1"/>
  <c r="U23" i="10" s="1"/>
  <c r="V23" i="10" s="1"/>
  <c r="W23" i="10" s="1"/>
  <c r="X23" i="10" s="1"/>
  <c r="Y23" i="10" s="1"/>
  <c r="Z23" i="10" s="1"/>
  <c r="AA23" i="10" s="1"/>
  <c r="AB23" i="10" s="1"/>
  <c r="AC23" i="10" s="1"/>
  <c r="AD23" i="10" s="1"/>
  <c r="AE23" i="10" s="1"/>
  <c r="AF23" i="10" s="1"/>
  <c r="AG23" i="10" s="1"/>
  <c r="AH23" i="10" s="1"/>
  <c r="AI23" i="10" s="1"/>
  <c r="AJ23" i="10" s="1"/>
  <c r="AK23" i="10" s="1"/>
  <c r="AL23" i="10" s="1"/>
  <c r="AM23" i="10" s="1"/>
  <c r="AN23" i="10" s="1"/>
  <c r="AO23" i="10" s="1"/>
  <c r="AP23" i="10" s="1"/>
  <c r="AQ23" i="10" s="1"/>
  <c r="AR23" i="10" s="1"/>
  <c r="AS23" i="10" s="1"/>
  <c r="AT23" i="10" s="1"/>
  <c r="AU23" i="10" s="1"/>
  <c r="AV23" i="10" s="1"/>
  <c r="AW23" i="10" s="1"/>
  <c r="AX23" i="10" s="1"/>
  <c r="AY23" i="10" s="1"/>
  <c r="AZ23" i="10" s="1"/>
  <c r="BA23" i="10" s="1"/>
  <c r="BB23" i="10" s="1"/>
  <c r="BC23" i="10" s="1"/>
  <c r="BD23" i="10" s="1"/>
  <c r="BE23" i="10" s="1"/>
  <c r="BF23" i="10" s="1"/>
  <c r="BG23" i="10" s="1"/>
  <c r="BH23" i="10" s="1"/>
  <c r="BI23" i="10" s="1"/>
  <c r="BJ23" i="10" s="1"/>
  <c r="BK23" i="10" s="1"/>
  <c r="BL23" i="10" s="1"/>
  <c r="BM23" i="10" s="1"/>
  <c r="BN23" i="10" s="1"/>
  <c r="BO23" i="10" s="1"/>
  <c r="BP23" i="10" s="1"/>
  <c r="BQ23" i="10" s="1"/>
  <c r="BR23" i="10" s="1"/>
  <c r="BS23" i="10" s="1"/>
  <c r="BT23" i="10" s="1"/>
  <c r="BU23" i="10" s="1"/>
  <c r="BV23" i="10" s="1"/>
  <c r="BW23" i="10" s="1"/>
  <c r="BX23" i="10" s="1"/>
  <c r="BY23" i="10" s="1"/>
  <c r="BZ23" i="10" s="1"/>
  <c r="CA23" i="10" s="1"/>
  <c r="CB23" i="10" s="1"/>
  <c r="CC23" i="10" s="1"/>
  <c r="CD23" i="10" s="1"/>
  <c r="D23" i="10"/>
  <c r="C23" i="10"/>
  <c r="G18" i="10"/>
  <c r="H18" i="10" s="1"/>
  <c r="I18" i="10" s="1"/>
  <c r="J18" i="10" s="1"/>
  <c r="K18" i="10" s="1"/>
  <c r="L18" i="10" s="1"/>
  <c r="M18" i="10" s="1"/>
  <c r="N18" i="10" s="1"/>
  <c r="O18" i="10" s="1"/>
  <c r="P18" i="10" s="1"/>
  <c r="Q18" i="10" s="1"/>
  <c r="R18" i="10" s="1"/>
  <c r="S18" i="10" s="1"/>
  <c r="T18" i="10" s="1"/>
  <c r="T13" i="10"/>
  <c r="S13" i="10"/>
  <c r="R13" i="10"/>
  <c r="Q13" i="10"/>
  <c r="P13" i="10"/>
  <c r="O13" i="10"/>
  <c r="N13" i="10"/>
  <c r="M13" i="10"/>
  <c r="L13" i="10"/>
  <c r="K13" i="10"/>
  <c r="J13" i="10"/>
  <c r="I13" i="10"/>
  <c r="H13" i="10"/>
  <c r="G13" i="10"/>
  <c r="E13" i="10"/>
  <c r="E12" i="10"/>
  <c r="C12" i="10"/>
  <c r="C14" i="10" s="1"/>
  <c r="D10" i="10" s="1"/>
  <c r="D14" i="10" l="1"/>
  <c r="E10" i="10" s="1"/>
  <c r="E14" i="10" s="1"/>
  <c r="F10" i="10" s="1"/>
  <c r="D11" i="10"/>
  <c r="D16" i="13"/>
  <c r="D18" i="13" s="1"/>
  <c r="E14" i="13" s="1"/>
  <c r="D16" i="9"/>
  <c r="D18" i="9" s="1"/>
  <c r="E14" i="9" s="1"/>
  <c r="W11" i="11"/>
  <c r="AB11" i="11" s="1"/>
  <c r="R11" i="11"/>
  <c r="T11" i="11" s="1"/>
  <c r="AA14" i="11"/>
  <c r="S44" i="11"/>
  <c r="X44" i="11"/>
  <c r="AC44" i="11" s="1"/>
  <c r="AA21" i="11"/>
  <c r="R63" i="11"/>
  <c r="W63" i="11"/>
  <c r="AB63" i="11" s="1"/>
  <c r="E11" i="10"/>
  <c r="R34" i="11"/>
  <c r="W34" i="11"/>
  <c r="AB34" i="11" s="1"/>
  <c r="X36" i="11"/>
  <c r="AC36" i="11" s="1"/>
  <c r="S36" i="11"/>
  <c r="AA53" i="11"/>
  <c r="R88" i="11"/>
  <c r="W88" i="11"/>
  <c r="AB88" i="11" s="1"/>
  <c r="O90" i="11"/>
  <c r="W90" i="11"/>
  <c r="AB90" i="11" s="1"/>
  <c r="R90" i="11"/>
  <c r="S95" i="11"/>
  <c r="X95" i="11"/>
  <c r="R97" i="11"/>
  <c r="W97" i="11"/>
  <c r="AB97" i="11" s="1"/>
  <c r="M107" i="11"/>
  <c r="M106" i="11"/>
  <c r="M115" i="11"/>
  <c r="M114" i="11"/>
  <c r="M102" i="11"/>
  <c r="M94" i="11"/>
  <c r="M82" i="11"/>
  <c r="M104" i="11"/>
  <c r="M89" i="11"/>
  <c r="M66" i="11"/>
  <c r="M62" i="11"/>
  <c r="M111" i="11"/>
  <c r="M108" i="11"/>
  <c r="M112" i="11"/>
  <c r="M58" i="11"/>
  <c r="M105" i="11"/>
  <c r="M59" i="11"/>
  <c r="M110" i="11"/>
  <c r="M80" i="11"/>
  <c r="M67" i="11"/>
  <c r="M42" i="11"/>
  <c r="M60" i="11"/>
  <c r="M50" i="11"/>
  <c r="M54" i="11"/>
  <c r="M29" i="11"/>
  <c r="M38" i="11"/>
  <c r="M69" i="11"/>
  <c r="M64" i="11"/>
  <c r="AA22" i="11"/>
  <c r="M26" i="11"/>
  <c r="Q44" i="11"/>
  <c r="O44" i="11"/>
  <c r="M44" i="11"/>
  <c r="V44" i="11"/>
  <c r="X90" i="11"/>
  <c r="S90" i="11"/>
  <c r="T90" i="11" s="1"/>
  <c r="X33" i="11"/>
  <c r="AC33" i="11" s="1"/>
  <c r="S33" i="11"/>
  <c r="R40" i="11"/>
  <c r="W40" i="11"/>
  <c r="AB40" i="11" s="1"/>
  <c r="R46" i="11"/>
  <c r="W46" i="11"/>
  <c r="AB46" i="11" s="1"/>
  <c r="AA11" i="11"/>
  <c r="V17" i="11"/>
  <c r="M17" i="11"/>
  <c r="O17" i="11"/>
  <c r="AA20" i="11"/>
  <c r="M24" i="11"/>
  <c r="V24" i="11"/>
  <c r="N24" i="11"/>
  <c r="AA33" i="11"/>
  <c r="AA42" i="11"/>
  <c r="M43" i="11"/>
  <c r="M79" i="11"/>
  <c r="Q79" i="11"/>
  <c r="N79" i="11"/>
  <c r="O79" i="11" s="1"/>
  <c r="S19" i="11"/>
  <c r="X19" i="11"/>
  <c r="AC19" i="11" s="1"/>
  <c r="M13" i="11"/>
  <c r="M16" i="11"/>
  <c r="Q16" i="11"/>
  <c r="V16" i="11"/>
  <c r="N16" i="11"/>
  <c r="O23" i="11"/>
  <c r="N30" i="11"/>
  <c r="V30" i="11"/>
  <c r="M30" i="11"/>
  <c r="S32" i="11"/>
  <c r="X32" i="11"/>
  <c r="AC32" i="11" s="1"/>
  <c r="S39" i="11"/>
  <c r="X39" i="11"/>
  <c r="AC39" i="11" s="1"/>
  <c r="Q48" i="11"/>
  <c r="O48" i="11"/>
  <c r="N48" i="11"/>
  <c r="M48" i="11"/>
  <c r="V48" i="11"/>
  <c r="V79" i="11"/>
  <c r="AA79" i="11" s="1"/>
  <c r="S10" i="11"/>
  <c r="O10" i="11"/>
  <c r="S13" i="11"/>
  <c r="O13" i="11"/>
  <c r="R22" i="11"/>
  <c r="W22" i="11"/>
  <c r="AB22" i="11" s="1"/>
  <c r="O27" i="11"/>
  <c r="AA67" i="11"/>
  <c r="H12" i="9"/>
  <c r="I12" i="9" s="1"/>
  <c r="J12" i="9" s="1"/>
  <c r="K12" i="9" s="1"/>
  <c r="L12" i="9" s="1"/>
  <c r="M12" i="9" s="1"/>
  <c r="N12" i="9" s="1"/>
  <c r="O12" i="9" s="1"/>
  <c r="P12" i="9" s="1"/>
  <c r="Q12" i="9" s="1"/>
  <c r="R12" i="9" s="1"/>
  <c r="S12" i="9" s="1"/>
  <c r="T12" i="9" s="1"/>
  <c r="G17" i="9"/>
  <c r="H17" i="9" s="1"/>
  <c r="I17" i="9" s="1"/>
  <c r="J17" i="9" s="1"/>
  <c r="K17" i="9" s="1"/>
  <c r="L17" i="9" s="1"/>
  <c r="M17" i="9" s="1"/>
  <c r="N17" i="9" s="1"/>
  <c r="O17" i="9" s="1"/>
  <c r="P17" i="9" s="1"/>
  <c r="Q17" i="9" s="1"/>
  <c r="R17" i="9" s="1"/>
  <c r="S17" i="9" s="1"/>
  <c r="T17" i="9" s="1"/>
  <c r="M14" i="11"/>
  <c r="N14" i="11"/>
  <c r="X17" i="11"/>
  <c r="AC17" i="11" s="1"/>
  <c r="O34" i="11"/>
  <c r="N34" i="11"/>
  <c r="V34" i="11"/>
  <c r="Q34" i="11"/>
  <c r="N41" i="11"/>
  <c r="M41" i="11"/>
  <c r="V41" i="11"/>
  <c r="O41" i="11"/>
  <c r="M9" i="11"/>
  <c r="M15" i="11"/>
  <c r="N15" i="11"/>
  <c r="Q25" i="11"/>
  <c r="O25" i="11"/>
  <c r="N25" i="11"/>
  <c r="M25" i="11"/>
  <c r="N26" i="11"/>
  <c r="V26" i="11"/>
  <c r="AA29" i="11"/>
  <c r="M32" i="11"/>
  <c r="V32" i="11"/>
  <c r="Q32" i="11"/>
  <c r="Q40" i="11"/>
  <c r="N40" i="11"/>
  <c r="X45" i="11"/>
  <c r="AC45" i="11" s="1"/>
  <c r="O45" i="11"/>
  <c r="S46" i="11"/>
  <c r="T46" i="11" s="1"/>
  <c r="X46" i="11"/>
  <c r="AC46" i="11" s="1"/>
  <c r="O46" i="11"/>
  <c r="Q52" i="11"/>
  <c r="N52" i="11"/>
  <c r="M52" i="11"/>
  <c r="V52" i="11"/>
  <c r="AA59" i="11"/>
  <c r="AA62" i="11"/>
  <c r="S63" i="11"/>
  <c r="T63" i="11" s="1"/>
  <c r="X63" i="11"/>
  <c r="AC63" i="11" s="1"/>
  <c r="AD63" i="11" s="1"/>
  <c r="O63" i="11"/>
  <c r="AC82" i="11"/>
  <c r="S20" i="11"/>
  <c r="X20" i="11"/>
  <c r="AC20" i="11" s="1"/>
  <c r="Q21" i="11"/>
  <c r="O21" i="11"/>
  <c r="N21" i="11"/>
  <c r="M28" i="11"/>
  <c r="V28" i="11"/>
  <c r="V40" i="11"/>
  <c r="S45" i="11"/>
  <c r="S55" i="11"/>
  <c r="X55" i="11"/>
  <c r="AC55" i="11" s="1"/>
  <c r="Q57" i="11"/>
  <c r="N57" i="11"/>
  <c r="M57" i="11"/>
  <c r="O57" i="11" s="1"/>
  <c r="V57" i="11"/>
  <c r="Q84" i="11"/>
  <c r="V84" i="11"/>
  <c r="AA84" i="11" s="1"/>
  <c r="N84" i="11"/>
  <c r="Q116" i="11"/>
  <c r="N116" i="11"/>
  <c r="O116" i="11" s="1"/>
  <c r="M116" i="11"/>
  <c r="V116" i="11"/>
  <c r="AA116" i="11" s="1"/>
  <c r="V15" i="11"/>
  <c r="AA18" i="11"/>
  <c r="M21" i="11"/>
  <c r="N28" i="11"/>
  <c r="M36" i="11"/>
  <c r="O36" i="11" s="1"/>
  <c r="V36" i="11"/>
  <c r="Q36" i="11"/>
  <c r="AA39" i="11"/>
  <c r="Q51" i="11"/>
  <c r="M51" i="11"/>
  <c r="V51" i="11"/>
  <c r="S54" i="11"/>
  <c r="X54" i="11"/>
  <c r="AC54" i="11" s="1"/>
  <c r="AC78" i="11"/>
  <c r="M84" i="11"/>
  <c r="S47" i="11"/>
  <c r="X47" i="11"/>
  <c r="AC47" i="11" s="1"/>
  <c r="S51" i="11"/>
  <c r="X51" i="11"/>
  <c r="AC51" i="11" s="1"/>
  <c r="N53" i="11"/>
  <c r="M53" i="11"/>
  <c r="Q53" i="11"/>
  <c r="V9" i="11"/>
  <c r="M10" i="11"/>
  <c r="Q28" i="11"/>
  <c r="AA43" i="11"/>
  <c r="AA46" i="11"/>
  <c r="AD46" i="11" s="1"/>
  <c r="Y46" i="11"/>
  <c r="AA47" i="11"/>
  <c r="X49" i="11"/>
  <c r="AC49" i="11" s="1"/>
  <c r="S49" i="11"/>
  <c r="S69" i="11"/>
  <c r="X69" i="11"/>
  <c r="AC69" i="11" s="1"/>
  <c r="O69" i="11"/>
  <c r="N101" i="11"/>
  <c r="V101" i="11"/>
  <c r="AA101" i="11" s="1"/>
  <c r="Q101" i="11"/>
  <c r="M101" i="11"/>
  <c r="AC102" i="11"/>
  <c r="Q117" i="11"/>
  <c r="N117" i="11"/>
  <c r="V117" i="11"/>
  <c r="AA117" i="11" s="1"/>
  <c r="M117" i="11"/>
  <c r="O31" i="11"/>
  <c r="M86" i="11"/>
  <c r="Q92" i="11"/>
  <c r="V92" i="11"/>
  <c r="AA92" i="11" s="1"/>
  <c r="O92" i="11"/>
  <c r="N92" i="11"/>
  <c r="M92" i="11"/>
  <c r="N18" i="11"/>
  <c r="O18" i="11" s="1"/>
  <c r="O35" i="11"/>
  <c r="V55" i="11"/>
  <c r="Q55" i="11"/>
  <c r="O55" i="11"/>
  <c r="Q61" i="11"/>
  <c r="O61" i="11"/>
  <c r="N61" i="11"/>
  <c r="M61" i="11"/>
  <c r="V61" i="11"/>
  <c r="O11" i="11"/>
  <c r="M12" i="11"/>
  <c r="O12" i="11" s="1"/>
  <c r="M18" i="11"/>
  <c r="M20" i="11"/>
  <c r="N22" i="11"/>
  <c r="M33" i="11"/>
  <c r="M37" i="11"/>
  <c r="N37" i="11"/>
  <c r="V37" i="11"/>
  <c r="O39" i="11"/>
  <c r="S43" i="11"/>
  <c r="X43" i="11"/>
  <c r="AC43" i="11" s="1"/>
  <c r="M55" i="11"/>
  <c r="Q64" i="11"/>
  <c r="V64" i="11"/>
  <c r="N64" i="11"/>
  <c r="O64" i="11" s="1"/>
  <c r="X80" i="11"/>
  <c r="S80" i="11"/>
  <c r="Q96" i="11"/>
  <c r="N96" i="11"/>
  <c r="M96" i="11"/>
  <c r="V96" i="11"/>
  <c r="AA96" i="11" s="1"/>
  <c r="AC111" i="11"/>
  <c r="V19" i="11"/>
  <c r="V23" i="11"/>
  <c r="V27" i="11"/>
  <c r="V31" i="11"/>
  <c r="V35" i="11"/>
  <c r="Q47" i="11"/>
  <c r="N77" i="11"/>
  <c r="V77" i="11"/>
  <c r="AA77" i="11" s="1"/>
  <c r="Q77" i="11"/>
  <c r="N81" i="11"/>
  <c r="Q81" i="11"/>
  <c r="M81" i="11"/>
  <c r="X86" i="11"/>
  <c r="S86" i="11"/>
  <c r="M19" i="11"/>
  <c r="O19" i="11" s="1"/>
  <c r="M23" i="11"/>
  <c r="M27" i="11"/>
  <c r="M31" i="11"/>
  <c r="M35" i="11"/>
  <c r="M39" i="11"/>
  <c r="M47" i="11"/>
  <c r="O47" i="11" s="1"/>
  <c r="AA56" i="11"/>
  <c r="S60" i="11"/>
  <c r="X60" i="11"/>
  <c r="AC60" i="11" s="1"/>
  <c r="M77" i="11"/>
  <c r="V81" i="11"/>
  <c r="AA81" i="11" s="1"/>
  <c r="S94" i="11"/>
  <c r="X94" i="11"/>
  <c r="AA60" i="11"/>
  <c r="AA65" i="11"/>
  <c r="X70" i="11"/>
  <c r="AC70" i="11" s="1"/>
  <c r="S70" i="11"/>
  <c r="Q88" i="11"/>
  <c r="V88" i="11"/>
  <c r="AA88" i="11" s="1"/>
  <c r="N88" i="11"/>
  <c r="M98" i="11"/>
  <c r="M99" i="11"/>
  <c r="V99" i="11"/>
  <c r="AA99" i="11" s="1"/>
  <c r="Q99" i="11"/>
  <c r="N99" i="11"/>
  <c r="AC100" i="11"/>
  <c r="AC104" i="11"/>
  <c r="Q65" i="11"/>
  <c r="O65" i="11"/>
  <c r="N65" i="11"/>
  <c r="M65" i="11"/>
  <c r="M103" i="11"/>
  <c r="V103" i="11"/>
  <c r="AA103" i="11" s="1"/>
  <c r="Q103" i="11"/>
  <c r="Q105" i="11"/>
  <c r="N105" i="11"/>
  <c r="V105" i="11"/>
  <c r="AA105" i="11" s="1"/>
  <c r="AC110" i="11"/>
  <c r="Q113" i="11"/>
  <c r="N113" i="11"/>
  <c r="M113" i="11"/>
  <c r="V113" i="11"/>
  <c r="AA113" i="11" s="1"/>
  <c r="S115" i="11"/>
  <c r="X115" i="11"/>
  <c r="V45" i="11"/>
  <c r="V49" i="11"/>
  <c r="Q56" i="11"/>
  <c r="O67" i="11"/>
  <c r="M68" i="11"/>
  <c r="AA70" i="11"/>
  <c r="S103" i="11"/>
  <c r="X103" i="11"/>
  <c r="S107" i="11"/>
  <c r="X107" i="11"/>
  <c r="E82" i="5"/>
  <c r="E83" i="5" s="1"/>
  <c r="E84" i="5" s="1"/>
  <c r="C82" i="5"/>
  <c r="C83" i="5" s="1"/>
  <c r="C84" i="5" s="1"/>
  <c r="H84" i="5" s="1"/>
  <c r="F13" i="12" s="1"/>
  <c r="G13" i="12" s="1"/>
  <c r="H13" i="12" s="1"/>
  <c r="I13" i="12" s="1"/>
  <c r="J13" i="12" s="1"/>
  <c r="K13" i="12" s="1"/>
  <c r="L13" i="12" s="1"/>
  <c r="M13" i="12" s="1"/>
  <c r="N13" i="12" s="1"/>
  <c r="O13" i="12" s="1"/>
  <c r="P13" i="12" s="1"/>
  <c r="Q13" i="12" s="1"/>
  <c r="R13" i="12" s="1"/>
  <c r="S13" i="12" s="1"/>
  <c r="T13" i="12" s="1"/>
  <c r="D82" i="5"/>
  <c r="D83" i="5" s="1"/>
  <c r="D84" i="5" s="1"/>
  <c r="G82" i="5"/>
  <c r="G83" i="5" s="1"/>
  <c r="G84" i="5" s="1"/>
  <c r="M45" i="11"/>
  <c r="M49" i="11"/>
  <c r="M56" i="11"/>
  <c r="O59" i="11"/>
  <c r="Y63" i="11"/>
  <c r="AC98" i="11"/>
  <c r="O103" i="11"/>
  <c r="D14" i="12"/>
  <c r="E10" i="12" s="1"/>
  <c r="N56" i="11"/>
  <c r="Q60" i="11"/>
  <c r="V69" i="11"/>
  <c r="Q69" i="11"/>
  <c r="AC87" i="11"/>
  <c r="S112" i="11"/>
  <c r="X112" i="11"/>
  <c r="V80" i="11"/>
  <c r="AA80" i="11" s="1"/>
  <c r="M83" i="11"/>
  <c r="N85" i="11"/>
  <c r="AC106" i="11"/>
  <c r="N83" i="11"/>
  <c r="M85" i="11"/>
  <c r="M87" i="11"/>
  <c r="N89" i="11"/>
  <c r="M100" i="11"/>
  <c r="V104" i="11"/>
  <c r="AA104" i="11" s="1"/>
  <c r="Q104" i="11"/>
  <c r="H77" i="5"/>
  <c r="E13" i="12" s="1"/>
  <c r="M78" i="11"/>
  <c r="M91" i="11"/>
  <c r="N93" i="11"/>
  <c r="Q109" i="11"/>
  <c r="N109" i="11"/>
  <c r="O109" i="11"/>
  <c r="M109" i="11"/>
  <c r="M70" i="11"/>
  <c r="N91" i="11"/>
  <c r="M93" i="11"/>
  <c r="O93" i="11" s="1"/>
  <c r="M95" i="11"/>
  <c r="O97" i="11"/>
  <c r="N97" i="11"/>
  <c r="V68" i="11"/>
  <c r="V78" i="11"/>
  <c r="AA78" i="11" s="1"/>
  <c r="V86" i="11"/>
  <c r="AA86" i="11" s="1"/>
  <c r="V90" i="11"/>
  <c r="AA90" i="11" s="1"/>
  <c r="V98" i="11"/>
  <c r="AA98" i="11" s="1"/>
  <c r="X108" i="11"/>
  <c r="E18" i="9" l="1"/>
  <c r="F14" i="9" s="1"/>
  <c r="E16" i="9"/>
  <c r="E16" i="13"/>
  <c r="E18" i="13"/>
  <c r="F14" i="13" s="1"/>
  <c r="W83" i="11"/>
  <c r="AB83" i="11" s="1"/>
  <c r="O83" i="11"/>
  <c r="R83" i="11"/>
  <c r="Y80" i="11"/>
  <c r="AC80" i="11"/>
  <c r="AD80" i="11" s="1"/>
  <c r="AA15" i="11"/>
  <c r="R54" i="11"/>
  <c r="T54" i="11" s="1"/>
  <c r="W54" i="11"/>
  <c r="W105" i="11"/>
  <c r="AB105" i="11" s="1"/>
  <c r="R105" i="11"/>
  <c r="T105" i="11" s="1"/>
  <c r="W95" i="11"/>
  <c r="AB95" i="11" s="1"/>
  <c r="AD95" i="11" s="1"/>
  <c r="R95" i="11"/>
  <c r="T95" i="11" s="1"/>
  <c r="O95" i="11"/>
  <c r="X109" i="11"/>
  <c r="S109" i="11"/>
  <c r="R85" i="11"/>
  <c r="W85" i="11"/>
  <c r="AB85" i="11" s="1"/>
  <c r="AD103" i="11"/>
  <c r="X81" i="11"/>
  <c r="S81" i="11"/>
  <c r="R51" i="11"/>
  <c r="W51" i="11"/>
  <c r="AB51" i="11" s="1"/>
  <c r="AA41" i="11"/>
  <c r="S16" i="11"/>
  <c r="X16" i="11"/>
  <c r="AC16" i="11" s="1"/>
  <c r="R50" i="11"/>
  <c r="T50" i="11" s="1"/>
  <c r="W50" i="11"/>
  <c r="O50" i="11"/>
  <c r="W58" i="11"/>
  <c r="R58" i="11"/>
  <c r="T58" i="11" s="1"/>
  <c r="O58" i="11"/>
  <c r="O82" i="11"/>
  <c r="W82" i="11"/>
  <c r="R82" i="11"/>
  <c r="T82" i="11" s="1"/>
  <c r="AA37" i="11"/>
  <c r="Y37" i="11"/>
  <c r="X53" i="11"/>
  <c r="AC53" i="11" s="1"/>
  <c r="S53" i="11"/>
  <c r="O51" i="11"/>
  <c r="X52" i="11"/>
  <c r="AC52" i="11" s="1"/>
  <c r="S52" i="11"/>
  <c r="T104" i="11"/>
  <c r="AC112" i="11"/>
  <c r="Y112" i="11"/>
  <c r="W56" i="11"/>
  <c r="R56" i="11"/>
  <c r="T56" i="11" s="1"/>
  <c r="W68" i="11"/>
  <c r="AB68" i="11" s="1"/>
  <c r="R68" i="11"/>
  <c r="T68" i="11" s="1"/>
  <c r="O68" i="11"/>
  <c r="AA45" i="11"/>
  <c r="AD45" i="11" s="1"/>
  <c r="O98" i="11"/>
  <c r="W98" i="11"/>
  <c r="R98" i="11"/>
  <c r="T98" i="11" s="1"/>
  <c r="R77" i="11"/>
  <c r="T77" i="11" s="1"/>
  <c r="W77" i="11"/>
  <c r="AB77" i="11" s="1"/>
  <c r="R39" i="11"/>
  <c r="T39" i="11" s="1"/>
  <c r="W39" i="11"/>
  <c r="Y35" i="11"/>
  <c r="AA35" i="11"/>
  <c r="R96" i="11"/>
  <c r="W96" i="11"/>
  <c r="AB96" i="11" s="1"/>
  <c r="X37" i="11"/>
  <c r="AC37" i="11" s="1"/>
  <c r="O37" i="11"/>
  <c r="S37" i="11"/>
  <c r="R101" i="11"/>
  <c r="W101" i="11"/>
  <c r="AB101" i="11" s="1"/>
  <c r="X40" i="11"/>
  <c r="AC40" i="11" s="1"/>
  <c r="S40" i="11"/>
  <c r="AA26" i="11"/>
  <c r="AD26" i="11" s="1"/>
  <c r="X41" i="11"/>
  <c r="AC41" i="11" s="1"/>
  <c r="S41" i="11"/>
  <c r="Y16" i="11"/>
  <c r="AA16" i="11"/>
  <c r="S24" i="11"/>
  <c r="X24" i="11"/>
  <c r="AC24" i="11" s="1"/>
  <c r="O24" i="11"/>
  <c r="Y90" i="11"/>
  <c r="AC90" i="11"/>
  <c r="AD90" i="11" s="1"/>
  <c r="W42" i="11"/>
  <c r="O42" i="11"/>
  <c r="R42" i="11"/>
  <c r="T42" i="11" s="1"/>
  <c r="O102" i="11"/>
  <c r="W102" i="11"/>
  <c r="R102" i="11"/>
  <c r="T102" i="11" s="1"/>
  <c r="S88" i="11"/>
  <c r="X88" i="11"/>
  <c r="W35" i="11"/>
  <c r="AB35" i="11" s="1"/>
  <c r="R35" i="11"/>
  <c r="T35" i="11" s="1"/>
  <c r="AA31" i="11"/>
  <c r="AD31" i="11" s="1"/>
  <c r="S96" i="11"/>
  <c r="T96" i="11" s="1"/>
  <c r="X96" i="11"/>
  <c r="T64" i="11"/>
  <c r="W37" i="11"/>
  <c r="AB37" i="11" s="1"/>
  <c r="R37" i="11"/>
  <c r="AA55" i="11"/>
  <c r="R92" i="11"/>
  <c r="T92" i="11" s="1"/>
  <c r="W92" i="11"/>
  <c r="AB92" i="11" s="1"/>
  <c r="R117" i="11"/>
  <c r="W117" i="11"/>
  <c r="AB117" i="11" s="1"/>
  <c r="R21" i="11"/>
  <c r="W21" i="11"/>
  <c r="T84" i="11"/>
  <c r="AA40" i="11"/>
  <c r="AD40" i="11" s="1"/>
  <c r="Y40" i="11"/>
  <c r="O52" i="11"/>
  <c r="O40" i="11"/>
  <c r="X26" i="11"/>
  <c r="AC26" i="11" s="1"/>
  <c r="S26" i="11"/>
  <c r="W15" i="11"/>
  <c r="AB15" i="11" s="1"/>
  <c r="R15" i="11"/>
  <c r="R14" i="11"/>
  <c r="W14" i="11"/>
  <c r="W48" i="11"/>
  <c r="AB48" i="11" s="1"/>
  <c r="R48" i="11"/>
  <c r="T48" i="11" s="1"/>
  <c r="R30" i="11"/>
  <c r="T30" i="11" s="1"/>
  <c r="W30" i="11"/>
  <c r="AB30" i="11" s="1"/>
  <c r="W79" i="11"/>
  <c r="AB79" i="11" s="1"/>
  <c r="R79" i="11"/>
  <c r="AA24" i="11"/>
  <c r="AA17" i="11"/>
  <c r="Y17" i="11"/>
  <c r="AA44" i="11"/>
  <c r="Y44" i="11"/>
  <c r="R64" i="11"/>
  <c r="W64" i="11"/>
  <c r="AB64" i="11" s="1"/>
  <c r="R67" i="11"/>
  <c r="T67" i="11" s="1"/>
  <c r="W67" i="11"/>
  <c r="O111" i="11"/>
  <c r="R111" i="11"/>
  <c r="T111" i="11" s="1"/>
  <c r="W111" i="11"/>
  <c r="O114" i="11"/>
  <c r="W114" i="11"/>
  <c r="R114" i="11"/>
  <c r="T114" i="11" s="1"/>
  <c r="W87" i="11"/>
  <c r="O87" i="11"/>
  <c r="R87" i="11"/>
  <c r="T87" i="11" s="1"/>
  <c r="T103" i="11"/>
  <c r="W20" i="11"/>
  <c r="R20" i="11"/>
  <c r="T20" i="11" s="1"/>
  <c r="X18" i="11"/>
  <c r="AC18" i="11" s="1"/>
  <c r="S18" i="11"/>
  <c r="AA36" i="11"/>
  <c r="AD36" i="11" s="1"/>
  <c r="R26" i="11"/>
  <c r="T26" i="11" s="1"/>
  <c r="W26" i="11"/>
  <c r="AB26" i="11" s="1"/>
  <c r="R104" i="11"/>
  <c r="O104" i="11"/>
  <c r="W104" i="11"/>
  <c r="T69" i="11"/>
  <c r="R18" i="11"/>
  <c r="T18" i="11" s="1"/>
  <c r="W18" i="11"/>
  <c r="O86" i="11"/>
  <c r="W86" i="11"/>
  <c r="AB86" i="11" s="1"/>
  <c r="R86" i="11"/>
  <c r="T86" i="11" s="1"/>
  <c r="R84" i="11"/>
  <c r="W84" i="11"/>
  <c r="AB84" i="11" s="1"/>
  <c r="X84" i="11"/>
  <c r="S84" i="11"/>
  <c r="R52" i="11"/>
  <c r="T52" i="11" s="1"/>
  <c r="W52" i="11"/>
  <c r="AB52" i="11" s="1"/>
  <c r="AD86" i="11"/>
  <c r="S83" i="11"/>
  <c r="X83" i="11"/>
  <c r="AA49" i="11"/>
  <c r="W99" i="11"/>
  <c r="AB99" i="11" s="1"/>
  <c r="R99" i="11"/>
  <c r="O81" i="11"/>
  <c r="AA64" i="11"/>
  <c r="AD64" i="11" s="1"/>
  <c r="W12" i="11"/>
  <c r="R12" i="11"/>
  <c r="T12" i="11" s="1"/>
  <c r="O84" i="11"/>
  <c r="W41" i="11"/>
  <c r="AB41" i="11" s="1"/>
  <c r="R41" i="11"/>
  <c r="T41" i="11" s="1"/>
  <c r="O16" i="11"/>
  <c r="R60" i="11"/>
  <c r="T60" i="11" s="1"/>
  <c r="W60" i="11"/>
  <c r="W112" i="11"/>
  <c r="AB112" i="11" s="1"/>
  <c r="AD112" i="11" s="1"/>
  <c r="R112" i="11"/>
  <c r="T112" i="11" s="1"/>
  <c r="O112" i="11"/>
  <c r="O94" i="11"/>
  <c r="W94" i="11"/>
  <c r="AB94" i="11" s="1"/>
  <c r="AD94" i="11" s="1"/>
  <c r="R94" i="11"/>
  <c r="T94" i="11" s="1"/>
  <c r="AC95" i="11"/>
  <c r="S91" i="11"/>
  <c r="X91" i="11"/>
  <c r="O60" i="11"/>
  <c r="AC107" i="11"/>
  <c r="Y107" i="11"/>
  <c r="T51" i="11"/>
  <c r="S28" i="11"/>
  <c r="X28" i="11"/>
  <c r="AC28" i="11" s="1"/>
  <c r="O28" i="11"/>
  <c r="X15" i="11"/>
  <c r="AC15" i="11" s="1"/>
  <c r="S15" i="11"/>
  <c r="X14" i="11"/>
  <c r="AC14" i="11" s="1"/>
  <c r="S14" i="11"/>
  <c r="AA48" i="11"/>
  <c r="R17" i="11"/>
  <c r="T17" i="11" s="1"/>
  <c r="W17" i="11"/>
  <c r="AB17" i="11" s="1"/>
  <c r="W108" i="11"/>
  <c r="AB108" i="11" s="1"/>
  <c r="AD108" i="11" s="1"/>
  <c r="R108" i="11"/>
  <c r="T108" i="11" s="1"/>
  <c r="O108" i="11"/>
  <c r="AA68" i="11"/>
  <c r="AD68" i="11" s="1"/>
  <c r="Y68" i="11"/>
  <c r="X93" i="11"/>
  <c r="S93" i="11"/>
  <c r="W49" i="11"/>
  <c r="AB49" i="11" s="1"/>
  <c r="R49" i="11"/>
  <c r="T49" i="11" s="1"/>
  <c r="O49" i="11"/>
  <c r="AC115" i="11"/>
  <c r="R100" i="11"/>
  <c r="T100" i="11" s="1"/>
  <c r="O100" i="11"/>
  <c r="W100" i="11"/>
  <c r="S56" i="11"/>
  <c r="X56" i="11"/>
  <c r="AC56" i="11" s="1"/>
  <c r="W45" i="11"/>
  <c r="AB45" i="11" s="1"/>
  <c r="R45" i="11"/>
  <c r="T45" i="11" s="1"/>
  <c r="AC103" i="11"/>
  <c r="O88" i="11"/>
  <c r="W31" i="11"/>
  <c r="AB31" i="11" s="1"/>
  <c r="R31" i="11"/>
  <c r="T31" i="11" s="1"/>
  <c r="Y86" i="11"/>
  <c r="AC86" i="11"/>
  <c r="AA27" i="11"/>
  <c r="AD27" i="11" s="1"/>
  <c r="O96" i="11"/>
  <c r="R55" i="11"/>
  <c r="T55" i="11" s="1"/>
  <c r="W55" i="11"/>
  <c r="AB55" i="11" s="1"/>
  <c r="R33" i="11"/>
  <c r="T33" i="11" s="1"/>
  <c r="W33" i="11"/>
  <c r="AA61" i="11"/>
  <c r="S92" i="11"/>
  <c r="X92" i="11"/>
  <c r="O117" i="11"/>
  <c r="W10" i="11"/>
  <c r="R10" i="11"/>
  <c r="T10" i="11" s="1"/>
  <c r="O20" i="11"/>
  <c r="R116" i="11"/>
  <c r="T116" i="11" s="1"/>
  <c r="W116" i="11"/>
  <c r="AB116" i="11" s="1"/>
  <c r="AA57" i="11"/>
  <c r="Y57" i="11"/>
  <c r="AA28" i="11"/>
  <c r="T40" i="11"/>
  <c r="O26" i="11"/>
  <c r="O15" i="11"/>
  <c r="O14" i="11"/>
  <c r="X48" i="11"/>
  <c r="AC48" i="11" s="1"/>
  <c r="S48" i="11"/>
  <c r="AA30" i="11"/>
  <c r="W16" i="11"/>
  <c r="AB16" i="11" s="1"/>
  <c r="R16" i="11"/>
  <c r="T16" i="11" s="1"/>
  <c r="R43" i="11"/>
  <c r="T43" i="11" s="1"/>
  <c r="W43" i="11"/>
  <c r="O43" i="11"/>
  <c r="W24" i="11"/>
  <c r="AB24" i="11" s="1"/>
  <c r="R24" i="11"/>
  <c r="T24" i="11" s="1"/>
  <c r="O33" i="11"/>
  <c r="W44" i="11"/>
  <c r="AB44" i="11" s="1"/>
  <c r="R44" i="11"/>
  <c r="T44" i="11" s="1"/>
  <c r="W69" i="11"/>
  <c r="AB69" i="11" s="1"/>
  <c r="R69" i="11"/>
  <c r="R80" i="11"/>
  <c r="T80" i="11" s="1"/>
  <c r="W80" i="11"/>
  <c r="AB80" i="11" s="1"/>
  <c r="O80" i="11"/>
  <c r="W62" i="11"/>
  <c r="R62" i="11"/>
  <c r="T62" i="11" s="1"/>
  <c r="O62" i="11"/>
  <c r="O115" i="11"/>
  <c r="W115" i="11"/>
  <c r="AB115" i="11" s="1"/>
  <c r="R115" i="11"/>
  <c r="T115" i="11" s="1"/>
  <c r="X113" i="11"/>
  <c r="S113" i="11"/>
  <c r="W19" i="11"/>
  <c r="AB19" i="11" s="1"/>
  <c r="R19" i="11"/>
  <c r="T19" i="11" s="1"/>
  <c r="AA51" i="11"/>
  <c r="AD51" i="11" s="1"/>
  <c r="Y51" i="11"/>
  <c r="Y52" i="11"/>
  <c r="AA52" i="11"/>
  <c r="AD52" i="11" s="1"/>
  <c r="W32" i="11"/>
  <c r="AB32" i="11" s="1"/>
  <c r="R32" i="11"/>
  <c r="O32" i="11"/>
  <c r="T113" i="11"/>
  <c r="R47" i="11"/>
  <c r="T47" i="11" s="1"/>
  <c r="W47" i="11"/>
  <c r="S64" i="11"/>
  <c r="X64" i="11"/>
  <c r="AC64" i="11" s="1"/>
  <c r="W53" i="11"/>
  <c r="R53" i="11"/>
  <c r="T53" i="11" s="1"/>
  <c r="R36" i="11"/>
  <c r="W36" i="11"/>
  <c r="AB36" i="11" s="1"/>
  <c r="S79" i="11"/>
  <c r="T79" i="11" s="1"/>
  <c r="X79" i="11"/>
  <c r="R93" i="11"/>
  <c r="T93" i="11" s="1"/>
  <c r="W93" i="11"/>
  <c r="AB93" i="11" s="1"/>
  <c r="AA69" i="11"/>
  <c r="AD69" i="11" s="1"/>
  <c r="W103" i="11"/>
  <c r="AB103" i="11" s="1"/>
  <c r="R103" i="11"/>
  <c r="R70" i="11"/>
  <c r="T70" i="11" s="1"/>
  <c r="W70" i="11"/>
  <c r="O70" i="11"/>
  <c r="W91" i="11"/>
  <c r="AB91" i="11" s="1"/>
  <c r="R91" i="11"/>
  <c r="T91" i="11" s="1"/>
  <c r="O91" i="11"/>
  <c r="X89" i="11"/>
  <c r="S89" i="11"/>
  <c r="X85" i="11"/>
  <c r="S85" i="11"/>
  <c r="E12" i="12"/>
  <c r="E14" i="12"/>
  <c r="F10" i="12" s="1"/>
  <c r="X105" i="11"/>
  <c r="S105" i="11"/>
  <c r="W65" i="11"/>
  <c r="R65" i="11"/>
  <c r="S99" i="11"/>
  <c r="T99" i="11" s="1"/>
  <c r="X99" i="11"/>
  <c r="W27" i="11"/>
  <c r="AB27" i="11" s="1"/>
  <c r="R27" i="11"/>
  <c r="T27" i="11" s="1"/>
  <c r="X77" i="11"/>
  <c r="S77" i="11"/>
  <c r="AA23" i="11"/>
  <c r="X22" i="11"/>
  <c r="S22" i="11"/>
  <c r="T22" i="11" s="1"/>
  <c r="W61" i="11"/>
  <c r="AB61" i="11" s="1"/>
  <c r="R61" i="11"/>
  <c r="T61" i="11" s="1"/>
  <c r="X101" i="11"/>
  <c r="S101" i="11"/>
  <c r="T101" i="11" s="1"/>
  <c r="Y9" i="11"/>
  <c r="AA9" i="11"/>
  <c r="AD9" i="11" s="1"/>
  <c r="O54" i="11"/>
  <c r="S116" i="11"/>
  <c r="X116" i="11"/>
  <c r="W57" i="11"/>
  <c r="AB57" i="11" s="1"/>
  <c r="R57" i="11"/>
  <c r="T57" i="11" s="1"/>
  <c r="W28" i="11"/>
  <c r="AB28" i="11" s="1"/>
  <c r="R28" i="11"/>
  <c r="T28" i="11" s="1"/>
  <c r="T32" i="11"/>
  <c r="R25" i="11"/>
  <c r="T25" i="11" s="1"/>
  <c r="W25" i="11"/>
  <c r="W9" i="11"/>
  <c r="AB9" i="11" s="1"/>
  <c r="R9" i="11"/>
  <c r="T9" i="11" s="1"/>
  <c r="AA34" i="11"/>
  <c r="AD34" i="11" s="1"/>
  <c r="X30" i="11"/>
  <c r="AC30" i="11" s="1"/>
  <c r="S30" i="11"/>
  <c r="W13" i="11"/>
  <c r="R13" i="11"/>
  <c r="T13" i="11" s="1"/>
  <c r="AD11" i="11"/>
  <c r="W38" i="11"/>
  <c r="R38" i="11"/>
  <c r="T38" i="11" s="1"/>
  <c r="O38" i="11"/>
  <c r="O110" i="11"/>
  <c r="W110" i="11"/>
  <c r="R110" i="11"/>
  <c r="T110" i="11" s="1"/>
  <c r="W66" i="11"/>
  <c r="O66" i="11"/>
  <c r="R66" i="11"/>
  <c r="T66" i="11" s="1"/>
  <c r="R106" i="11"/>
  <c r="T106" i="11" s="1"/>
  <c r="O106" i="11"/>
  <c r="W106" i="11"/>
  <c r="F14" i="10"/>
  <c r="G10" i="10" s="1"/>
  <c r="F12" i="10"/>
  <c r="AC108" i="11"/>
  <c r="X97" i="11"/>
  <c r="S97" i="11"/>
  <c r="T97" i="11" s="1"/>
  <c r="R109" i="11"/>
  <c r="T109" i="11" s="1"/>
  <c r="W109" i="11"/>
  <c r="AB109" i="11" s="1"/>
  <c r="O78" i="11"/>
  <c r="W78" i="11"/>
  <c r="R78" i="11"/>
  <c r="T78" i="11" s="1"/>
  <c r="O89" i="11"/>
  <c r="O85" i="11"/>
  <c r="O105" i="11"/>
  <c r="O56" i="11"/>
  <c r="W113" i="11"/>
  <c r="AB113" i="11" s="1"/>
  <c r="R113" i="11"/>
  <c r="O113" i="11"/>
  <c r="X65" i="11"/>
  <c r="AC65" i="11" s="1"/>
  <c r="S65" i="11"/>
  <c r="T65" i="11" s="1"/>
  <c r="O99" i="11"/>
  <c r="T88" i="11"/>
  <c r="Y94" i="11"/>
  <c r="AC94" i="11"/>
  <c r="W23" i="11"/>
  <c r="AB23" i="11" s="1"/>
  <c r="R23" i="11"/>
  <c r="T23" i="11" s="1"/>
  <c r="R81" i="11"/>
  <c r="T81" i="11" s="1"/>
  <c r="W81" i="11"/>
  <c r="AB81" i="11" s="1"/>
  <c r="O77" i="11"/>
  <c r="Y19" i="11"/>
  <c r="AA19" i="11"/>
  <c r="AD19" i="11" s="1"/>
  <c r="O22" i="11"/>
  <c r="X61" i="11"/>
  <c r="AC61" i="11" s="1"/>
  <c r="S61" i="11"/>
  <c r="X117" i="11"/>
  <c r="S117" i="11"/>
  <c r="T117" i="11" s="1"/>
  <c r="O101" i="11"/>
  <c r="O53" i="11"/>
  <c r="T36" i="11"/>
  <c r="X57" i="11"/>
  <c r="AC57" i="11" s="1"/>
  <c r="S57" i="11"/>
  <c r="S21" i="11"/>
  <c r="T21" i="11" s="1"/>
  <c r="X21" i="11"/>
  <c r="AC21" i="11" s="1"/>
  <c r="Y32" i="11"/>
  <c r="AA32" i="11"/>
  <c r="AD32" i="11" s="1"/>
  <c r="X25" i="11"/>
  <c r="AC25" i="11" s="1"/>
  <c r="S25" i="11"/>
  <c r="O9" i="11"/>
  <c r="X34" i="11"/>
  <c r="AC34" i="11" s="1"/>
  <c r="S34" i="11"/>
  <c r="T34" i="11" s="1"/>
  <c r="O30" i="11"/>
  <c r="Y11" i="11"/>
  <c r="R29" i="11"/>
  <c r="T29" i="11" s="1"/>
  <c r="O29" i="11"/>
  <c r="W29" i="11"/>
  <c r="R59" i="11"/>
  <c r="T59" i="11" s="1"/>
  <c r="W59" i="11"/>
  <c r="R89" i="11"/>
  <c r="T89" i="11" s="1"/>
  <c r="W89" i="11"/>
  <c r="AB89" i="11" s="1"/>
  <c r="W107" i="11"/>
  <c r="AB107" i="11" s="1"/>
  <c r="R107" i="11"/>
  <c r="T107" i="11" s="1"/>
  <c r="O107" i="11"/>
  <c r="AD77" i="11" l="1"/>
  <c r="AD113" i="11"/>
  <c r="AD117" i="11"/>
  <c r="AD116" i="11"/>
  <c r="AB29" i="11"/>
  <c r="AD29" i="11" s="1"/>
  <c r="Y29" i="11"/>
  <c r="AB59" i="11"/>
  <c r="AD59" i="11" s="1"/>
  <c r="Y59" i="11"/>
  <c r="AD109" i="11"/>
  <c r="AB106" i="11"/>
  <c r="AD106" i="11" s="1"/>
  <c r="Y106" i="11"/>
  <c r="AC105" i="11"/>
  <c r="AD105" i="11" s="1"/>
  <c r="Y105" i="11"/>
  <c r="AB12" i="11"/>
  <c r="AD12" i="11" s="1"/>
  <c r="Y12" i="11"/>
  <c r="Y49" i="11"/>
  <c r="AB18" i="11"/>
  <c r="AD18" i="11" s="1"/>
  <c r="Y18" i="11"/>
  <c r="AB20" i="11"/>
  <c r="AD20" i="11" s="1"/>
  <c r="Y20" i="11"/>
  <c r="T14" i="11"/>
  <c r="AC88" i="11"/>
  <c r="AD88" i="11" s="1"/>
  <c r="Y88" i="11"/>
  <c r="Y81" i="11"/>
  <c r="AC81" i="11"/>
  <c r="AD81" i="11" s="1"/>
  <c r="Y15" i="11"/>
  <c r="Y69" i="11"/>
  <c r="AD115" i="11"/>
  <c r="AB43" i="11"/>
  <c r="AD43" i="11" s="1"/>
  <c r="Y43" i="11"/>
  <c r="AD57" i="11"/>
  <c r="Y64" i="11"/>
  <c r="AC83" i="11"/>
  <c r="AD83" i="11" s="1"/>
  <c r="Y83" i="11"/>
  <c r="AB111" i="11"/>
  <c r="AD111" i="11" s="1"/>
  <c r="Y111" i="11"/>
  <c r="AD44" i="11"/>
  <c r="T15" i="11"/>
  <c r="AC96" i="11"/>
  <c r="AD96" i="11" s="1"/>
  <c r="Y96" i="11"/>
  <c r="AB42" i="11"/>
  <c r="AD42" i="11" s="1"/>
  <c r="Y42" i="11"/>
  <c r="AB39" i="11"/>
  <c r="AD39" i="11" s="1"/>
  <c r="Y39" i="11"/>
  <c r="Y45" i="11"/>
  <c r="AB82" i="11"/>
  <c r="AD82" i="11" s="1"/>
  <c r="Y82" i="11"/>
  <c r="AC22" i="11"/>
  <c r="AD22" i="11" s="1"/>
  <c r="Y22" i="11"/>
  <c r="Y117" i="11"/>
  <c r="AC117" i="11"/>
  <c r="AD17" i="11"/>
  <c r="Y108" i="11"/>
  <c r="AB70" i="11"/>
  <c r="AD70" i="11" s="1"/>
  <c r="Y70" i="11"/>
  <c r="Y61" i="11"/>
  <c r="Y27" i="11"/>
  <c r="AB104" i="11"/>
  <c r="AD104" i="11" s="1"/>
  <c r="Y104" i="11"/>
  <c r="AB67" i="11"/>
  <c r="AD67" i="11" s="1"/>
  <c r="Y67" i="11"/>
  <c r="AD24" i="11"/>
  <c r="AB21" i="11"/>
  <c r="AD21" i="11" s="1"/>
  <c r="Y21" i="11"/>
  <c r="AD55" i="11"/>
  <c r="Y31" i="11"/>
  <c r="Y26" i="11"/>
  <c r="AD37" i="11"/>
  <c r="Y41" i="11"/>
  <c r="AD85" i="11"/>
  <c r="AC84" i="11"/>
  <c r="AD84" i="11" s="1"/>
  <c r="Y84" i="11"/>
  <c r="Y34" i="11"/>
  <c r="AD41" i="11"/>
  <c r="F18" i="13"/>
  <c r="G14" i="13" s="1"/>
  <c r="F16" i="13"/>
  <c r="AD23" i="11"/>
  <c r="AD107" i="11"/>
  <c r="AB66" i="11"/>
  <c r="AD66" i="11" s="1"/>
  <c r="Y66" i="11"/>
  <c r="Y101" i="11"/>
  <c r="AC101" i="11"/>
  <c r="AD101" i="11" s="1"/>
  <c r="Y23" i="11"/>
  <c r="Y85" i="11"/>
  <c r="AC85" i="11"/>
  <c r="AB62" i="11"/>
  <c r="AD62" i="11" s="1"/>
  <c r="Y62" i="11"/>
  <c r="AD30" i="11"/>
  <c r="AD61" i="11"/>
  <c r="Y103" i="11"/>
  <c r="Y93" i="11"/>
  <c r="AC93" i="11"/>
  <c r="AD93" i="11" s="1"/>
  <c r="AC91" i="11"/>
  <c r="AD91" i="11" s="1"/>
  <c r="Y91" i="11"/>
  <c r="AB87" i="11"/>
  <c r="AD87" i="11" s="1"/>
  <c r="Y87" i="11"/>
  <c r="Y24" i="11"/>
  <c r="Y55" i="11"/>
  <c r="AB102" i="11"/>
  <c r="AD102" i="11" s="1"/>
  <c r="Y102" i="11"/>
  <c r="AB58" i="11"/>
  <c r="AD58" i="11" s="1"/>
  <c r="Y58" i="11"/>
  <c r="T85" i="11"/>
  <c r="AB54" i="11"/>
  <c r="AD54" i="11" s="1"/>
  <c r="Y54" i="11"/>
  <c r="AC99" i="11"/>
  <c r="AD99" i="11" s="1"/>
  <c r="Y99" i="11"/>
  <c r="AB100" i="11"/>
  <c r="AD100" i="11" s="1"/>
  <c r="Y100" i="11"/>
  <c r="Y36" i="11"/>
  <c r="AD89" i="11"/>
  <c r="AB78" i="11"/>
  <c r="AD78" i="11" s="1"/>
  <c r="Y78" i="11"/>
  <c r="AB25" i="11"/>
  <c r="AD25" i="11" s="1"/>
  <c r="Y25" i="11"/>
  <c r="AC116" i="11"/>
  <c r="Y116" i="11"/>
  <c r="AB65" i="11"/>
  <c r="AD65" i="11" s="1"/>
  <c r="Y65" i="11"/>
  <c r="AC79" i="11"/>
  <c r="AD79" i="11" s="1"/>
  <c r="Y79" i="11"/>
  <c r="Y30" i="11"/>
  <c r="Y28" i="11"/>
  <c r="AB33" i="11"/>
  <c r="AD33" i="11" s="1"/>
  <c r="Y33" i="11"/>
  <c r="Y115" i="11"/>
  <c r="Y48" i="11"/>
  <c r="T37" i="11"/>
  <c r="T83" i="11"/>
  <c r="F12" i="12"/>
  <c r="F14" i="12"/>
  <c r="G10" i="12" s="1"/>
  <c r="AC92" i="11"/>
  <c r="AD92" i="11" s="1"/>
  <c r="Y92" i="11"/>
  <c r="Y97" i="11"/>
  <c r="AC97" i="11"/>
  <c r="AD97" i="11" s="1"/>
  <c r="AB38" i="11"/>
  <c r="AD38" i="11" s="1"/>
  <c r="Y38" i="11"/>
  <c r="AB53" i="11"/>
  <c r="AD53" i="11" s="1"/>
  <c r="Y53" i="11"/>
  <c r="G12" i="10"/>
  <c r="G14" i="10"/>
  <c r="H10" i="10" s="1"/>
  <c r="AB110" i="11"/>
  <c r="AD110" i="11" s="1"/>
  <c r="Y110" i="11"/>
  <c r="AB13" i="11"/>
  <c r="AD13" i="11" s="1"/>
  <c r="Y13" i="11"/>
  <c r="Y77" i="11"/>
  <c r="AC77" i="11"/>
  <c r="Y89" i="11"/>
  <c r="AC89" i="11"/>
  <c r="AB47" i="11"/>
  <c r="AD47" i="11" s="1"/>
  <c r="Y47" i="11"/>
  <c r="Y113" i="11"/>
  <c r="AC113" i="11"/>
  <c r="AD28" i="11"/>
  <c r="AB10" i="11"/>
  <c r="AD10" i="11" s="1"/>
  <c r="Y10" i="11"/>
  <c r="AD48" i="11"/>
  <c r="Y95" i="11"/>
  <c r="AB60" i="11"/>
  <c r="AD60" i="11" s="1"/>
  <c r="Y60" i="11"/>
  <c r="AD49" i="11"/>
  <c r="AB114" i="11"/>
  <c r="AD114" i="11" s="1"/>
  <c r="Y114" i="11"/>
  <c r="AB14" i="11"/>
  <c r="AD14" i="11" s="1"/>
  <c r="Y14" i="11"/>
  <c r="AD16" i="11"/>
  <c r="AD35" i="11"/>
  <c r="AB98" i="11"/>
  <c r="AD98" i="11" s="1"/>
  <c r="Y98" i="11"/>
  <c r="AB56" i="11"/>
  <c r="AD56" i="11" s="1"/>
  <c r="Y56" i="11"/>
  <c r="AB50" i="11"/>
  <c r="AD50" i="11" s="1"/>
  <c r="Y50" i="11"/>
  <c r="AC109" i="11"/>
  <c r="Y109" i="11"/>
  <c r="AD15" i="11"/>
  <c r="F16" i="9"/>
  <c r="F18" i="9" s="1"/>
  <c r="G14" i="9" s="1"/>
  <c r="G16" i="9" l="1"/>
  <c r="G18" i="9" s="1"/>
  <c r="H14" i="9" s="1"/>
  <c r="H12" i="10"/>
  <c r="H14" i="10" s="1"/>
  <c r="I10" i="10" s="1"/>
  <c r="G16" i="13"/>
  <c r="G18" i="13" s="1"/>
  <c r="H14" i="13" s="1"/>
  <c r="G12" i="12"/>
  <c r="G14" i="12" s="1"/>
  <c r="H10" i="12" s="1"/>
  <c r="H18" i="13" l="1"/>
  <c r="I14" i="13" s="1"/>
  <c r="H16" i="13"/>
  <c r="H12" i="12"/>
  <c r="H14" i="12" s="1"/>
  <c r="I10" i="12" s="1"/>
  <c r="I12" i="10"/>
  <c r="I14" i="10" s="1"/>
  <c r="J10" i="10" s="1"/>
  <c r="H16" i="9"/>
  <c r="H18" i="9" s="1"/>
  <c r="I14" i="9" s="1"/>
  <c r="I18" i="9" l="1"/>
  <c r="J14" i="9" s="1"/>
  <c r="I16" i="9"/>
  <c r="I12" i="12"/>
  <c r="I14" i="12" s="1"/>
  <c r="J10" i="12" s="1"/>
  <c r="J12" i="10"/>
  <c r="J14" i="10" s="1"/>
  <c r="K10" i="10" s="1"/>
  <c r="I16" i="13"/>
  <c r="I18" i="13" s="1"/>
  <c r="J14" i="13" s="1"/>
  <c r="J12" i="12" l="1"/>
  <c r="J14" i="12" s="1"/>
  <c r="K10" i="12" s="1"/>
  <c r="K12" i="10"/>
  <c r="K14" i="10" s="1"/>
  <c r="L10" i="10" s="1"/>
  <c r="J18" i="13"/>
  <c r="K14" i="13" s="1"/>
  <c r="J16" i="13"/>
  <c r="J16" i="9"/>
  <c r="J18" i="9" s="1"/>
  <c r="K14" i="9" s="1"/>
  <c r="K16" i="9" l="1"/>
  <c r="K18" i="9" s="1"/>
  <c r="L14" i="9" s="1"/>
  <c r="L12" i="10"/>
  <c r="L14" i="10" s="1"/>
  <c r="M10" i="10" s="1"/>
  <c r="K12" i="12"/>
  <c r="K14" i="12"/>
  <c r="L10" i="12" s="1"/>
  <c r="K16" i="13"/>
  <c r="K18" i="13" s="1"/>
  <c r="L14" i="13" s="1"/>
  <c r="L16" i="9" l="1"/>
  <c r="L18" i="9" s="1"/>
  <c r="M14" i="9" s="1"/>
  <c r="M12" i="10"/>
  <c r="M14" i="10"/>
  <c r="N10" i="10" s="1"/>
  <c r="L16" i="13"/>
  <c r="L18" i="13" s="1"/>
  <c r="M14" i="13" s="1"/>
  <c r="L12" i="12"/>
  <c r="L14" i="12"/>
  <c r="M10" i="12" s="1"/>
  <c r="M16" i="9" l="1"/>
  <c r="M18" i="9" s="1"/>
  <c r="N14" i="9" s="1"/>
  <c r="M18" i="13"/>
  <c r="N14" i="13" s="1"/>
  <c r="M16" i="13"/>
  <c r="M12" i="12"/>
  <c r="M14" i="12" s="1"/>
  <c r="N10" i="12" s="1"/>
  <c r="N12" i="10"/>
  <c r="N14" i="10" s="1"/>
  <c r="O10" i="10" s="1"/>
  <c r="O12" i="10" l="1"/>
  <c r="O14" i="10" s="1"/>
  <c r="P10" i="10" s="1"/>
  <c r="N16" i="9"/>
  <c r="N18" i="9"/>
  <c r="O14" i="9" s="1"/>
  <c r="N12" i="12"/>
  <c r="N14" i="12" s="1"/>
  <c r="O10" i="12" s="1"/>
  <c r="N16" i="13"/>
  <c r="N18" i="13" s="1"/>
  <c r="O14" i="13" s="1"/>
  <c r="O12" i="12" l="1"/>
  <c r="O14" i="12" s="1"/>
  <c r="P10" i="12" s="1"/>
  <c r="O16" i="13"/>
  <c r="O18" i="13" s="1"/>
  <c r="P14" i="13" s="1"/>
  <c r="P14" i="10"/>
  <c r="Q10" i="10" s="1"/>
  <c r="P12" i="10"/>
  <c r="O18" i="9"/>
  <c r="P14" i="9" s="1"/>
  <c r="O16" i="9"/>
  <c r="P18" i="13" l="1"/>
  <c r="Q14" i="13" s="1"/>
  <c r="P16" i="13"/>
  <c r="P12" i="12"/>
  <c r="P14" i="12" s="1"/>
  <c r="Q10" i="12" s="1"/>
  <c r="Q14" i="10"/>
  <c r="R10" i="10" s="1"/>
  <c r="Q12" i="10"/>
  <c r="P16" i="9"/>
  <c r="P18" i="9" s="1"/>
  <c r="Q14" i="9" s="1"/>
  <c r="Q12" i="12" l="1"/>
  <c r="Q14" i="12" s="1"/>
  <c r="R10" i="12" s="1"/>
  <c r="Q16" i="9"/>
  <c r="Q18" i="9" s="1"/>
  <c r="R14" i="9" s="1"/>
  <c r="R12" i="10"/>
  <c r="R14" i="10" s="1"/>
  <c r="S10" i="10" s="1"/>
  <c r="Q16" i="13"/>
  <c r="Q18" i="13" s="1"/>
  <c r="R14" i="13" s="1"/>
  <c r="S12" i="10" l="1"/>
  <c r="S14" i="10"/>
  <c r="T10" i="10" s="1"/>
  <c r="R18" i="13"/>
  <c r="S14" i="13" s="1"/>
  <c r="R16" i="13"/>
  <c r="R16" i="9"/>
  <c r="R18" i="9" s="1"/>
  <c r="S14" i="9" s="1"/>
  <c r="R14" i="12"/>
  <c r="S10" i="12" s="1"/>
  <c r="R12" i="12"/>
  <c r="S16" i="9" l="1"/>
  <c r="S18" i="9" s="1"/>
  <c r="T14" i="9" s="1"/>
  <c r="S14" i="12"/>
  <c r="T10" i="12" s="1"/>
  <c r="S12" i="12"/>
  <c r="S16" i="13"/>
  <c r="S18" i="13" s="1"/>
  <c r="T14" i="13" s="1"/>
  <c r="T14" i="10"/>
  <c r="C22" i="10" s="1"/>
  <c r="C24" i="10" s="1"/>
  <c r="T12" i="10"/>
  <c r="T16" i="13" l="1"/>
  <c r="T18" i="13" s="1"/>
  <c r="C25" i="13" s="1"/>
  <c r="C27" i="13" s="1"/>
  <c r="T16" i="9"/>
  <c r="T18" i="9" s="1"/>
  <c r="C25" i="9" s="1"/>
  <c r="C27" i="9" s="1"/>
  <c r="T12" i="12"/>
  <c r="T14" i="12"/>
  <c r="C18" i="12" s="1"/>
  <c r="C20" i="12" s="1"/>
  <c r="C25" i="10"/>
  <c r="C26" i="10" s="1"/>
  <c r="D22" i="10" s="1"/>
  <c r="D24" i="10" s="1"/>
  <c r="C28" i="13" l="1"/>
  <c r="C29" i="13" s="1"/>
  <c r="D25" i="13" s="1"/>
  <c r="D27" i="13" s="1"/>
  <c r="D25" i="10"/>
  <c r="D26" i="10"/>
  <c r="E22" i="10" s="1"/>
  <c r="E24" i="10" s="1"/>
  <c r="C28" i="9"/>
  <c r="C29" i="9" s="1"/>
  <c r="D25" i="9" s="1"/>
  <c r="D27" i="9" s="1"/>
  <c r="C22" i="12"/>
  <c r="D18" i="12" s="1"/>
  <c r="D20" i="12" s="1"/>
  <c r="C21" i="12"/>
  <c r="D28" i="9" l="1"/>
  <c r="D29" i="9" s="1"/>
  <c r="E25" i="9" s="1"/>
  <c r="E27" i="9" s="1"/>
  <c r="D28" i="13"/>
  <c r="D29" i="13"/>
  <c r="E25" i="13" s="1"/>
  <c r="E27" i="13" s="1"/>
  <c r="D21" i="12"/>
  <c r="D22" i="12" s="1"/>
  <c r="E18" i="12" s="1"/>
  <c r="E20" i="12" s="1"/>
  <c r="E25" i="10"/>
  <c r="E26" i="10" s="1"/>
  <c r="F22" i="10" s="1"/>
  <c r="F24" i="10" s="1"/>
  <c r="F25" i="10" l="1"/>
  <c r="F26" i="10" s="1"/>
  <c r="G22" i="10" s="1"/>
  <c r="G24" i="10" s="1"/>
  <c r="E21" i="12"/>
  <c r="E22" i="12" s="1"/>
  <c r="F18" i="12" s="1"/>
  <c r="F20" i="12" s="1"/>
  <c r="E28" i="9"/>
  <c r="E29" i="9" s="1"/>
  <c r="F25" i="9" s="1"/>
  <c r="F27" i="9" s="1"/>
  <c r="E28" i="13"/>
  <c r="E29" i="13" s="1"/>
  <c r="F25" i="13" s="1"/>
  <c r="F27" i="13" s="1"/>
  <c r="F28" i="13" l="1"/>
  <c r="F29" i="13" s="1"/>
  <c r="G25" i="13" s="1"/>
  <c r="G27" i="13" s="1"/>
  <c r="F28" i="9"/>
  <c r="F29" i="9" s="1"/>
  <c r="G25" i="9" s="1"/>
  <c r="G27" i="9" s="1"/>
  <c r="F21" i="12"/>
  <c r="F22" i="12" s="1"/>
  <c r="G18" i="12" s="1"/>
  <c r="G20" i="12" s="1"/>
  <c r="G26" i="10"/>
  <c r="H22" i="10" s="1"/>
  <c r="H24" i="10" s="1"/>
  <c r="G25" i="10"/>
  <c r="G22" i="12" l="1"/>
  <c r="H18" i="12" s="1"/>
  <c r="H20" i="12" s="1"/>
  <c r="G21" i="12"/>
  <c r="G28" i="9"/>
  <c r="G29" i="9" s="1"/>
  <c r="H25" i="9" s="1"/>
  <c r="H27" i="9" s="1"/>
  <c r="G28" i="13"/>
  <c r="G29" i="13" s="1"/>
  <c r="H25" i="13" s="1"/>
  <c r="H27" i="13" s="1"/>
  <c r="H25" i="10"/>
  <c r="H26" i="10" s="1"/>
  <c r="I22" i="10" s="1"/>
  <c r="I24" i="10" s="1"/>
  <c r="H28" i="13" l="1"/>
  <c r="H29" i="13" s="1"/>
  <c r="I25" i="13" s="1"/>
  <c r="I27" i="13" s="1"/>
  <c r="H28" i="9"/>
  <c r="H29" i="9"/>
  <c r="I25" i="9" s="1"/>
  <c r="I27" i="9" s="1"/>
  <c r="I26" i="10"/>
  <c r="J22" i="10" s="1"/>
  <c r="J24" i="10" s="1"/>
  <c r="I25" i="10"/>
  <c r="H21" i="12"/>
  <c r="H22" i="12" s="1"/>
  <c r="I18" i="12" s="1"/>
  <c r="I20" i="12" s="1"/>
  <c r="I21" i="12" l="1"/>
  <c r="I22" i="12" s="1"/>
  <c r="J18" i="12" s="1"/>
  <c r="J20" i="12" s="1"/>
  <c r="I28" i="13"/>
  <c r="I29" i="13"/>
  <c r="J25" i="13" s="1"/>
  <c r="J27" i="13" s="1"/>
  <c r="J25" i="10"/>
  <c r="J26" i="10" s="1"/>
  <c r="K22" i="10" s="1"/>
  <c r="K24" i="10" s="1"/>
  <c r="I28" i="9"/>
  <c r="I29" i="9" s="1"/>
  <c r="J25" i="9" s="1"/>
  <c r="J27" i="9" s="1"/>
  <c r="J28" i="9" l="1"/>
  <c r="J29" i="9" s="1"/>
  <c r="K25" i="9" s="1"/>
  <c r="K27" i="9" s="1"/>
  <c r="K25" i="10"/>
  <c r="K26" i="10" s="1"/>
  <c r="L22" i="10" s="1"/>
  <c r="L24" i="10" s="1"/>
  <c r="J21" i="12"/>
  <c r="J22" i="12" s="1"/>
  <c r="K18" i="12" s="1"/>
  <c r="K20" i="12" s="1"/>
  <c r="J28" i="13"/>
  <c r="J29" i="13" s="1"/>
  <c r="K25" i="13" s="1"/>
  <c r="K27" i="13" s="1"/>
  <c r="K22" i="12" l="1"/>
  <c r="L18" i="12" s="1"/>
  <c r="L20" i="12" s="1"/>
  <c r="K21" i="12"/>
  <c r="L25" i="10"/>
  <c r="L26" i="10" s="1"/>
  <c r="M22" i="10" s="1"/>
  <c r="M24" i="10" s="1"/>
  <c r="K28" i="13"/>
  <c r="K29" i="13"/>
  <c r="L25" i="13" s="1"/>
  <c r="L27" i="13" s="1"/>
  <c r="K28" i="9"/>
  <c r="K29" i="9"/>
  <c r="L25" i="9" s="1"/>
  <c r="L27" i="9" s="1"/>
  <c r="M25" i="10" l="1"/>
  <c r="M26" i="10"/>
  <c r="N22" i="10" s="1"/>
  <c r="N24" i="10" s="1"/>
  <c r="L28" i="9"/>
  <c r="L29" i="9"/>
  <c r="M25" i="9" s="1"/>
  <c r="M27" i="9" s="1"/>
  <c r="L28" i="13"/>
  <c r="L29" i="13" s="1"/>
  <c r="M25" i="13" s="1"/>
  <c r="M27" i="13" s="1"/>
  <c r="L21" i="12"/>
  <c r="L22" i="12" s="1"/>
  <c r="M18" i="12" s="1"/>
  <c r="M20" i="12" s="1"/>
  <c r="M22" i="12" l="1"/>
  <c r="N18" i="12" s="1"/>
  <c r="N20" i="12" s="1"/>
  <c r="M21" i="12"/>
  <c r="M28" i="13"/>
  <c r="M29" i="13" s="1"/>
  <c r="N25" i="13" s="1"/>
  <c r="N27" i="13" s="1"/>
  <c r="M29" i="9"/>
  <c r="N25" i="9" s="1"/>
  <c r="N27" i="9" s="1"/>
  <c r="M28" i="9"/>
  <c r="N25" i="10"/>
  <c r="N26" i="10"/>
  <c r="O22" i="10" s="1"/>
  <c r="O24" i="10" s="1"/>
  <c r="N28" i="13" l="1"/>
  <c r="N29" i="13" s="1"/>
  <c r="O25" i="13" s="1"/>
  <c r="O27" i="13" s="1"/>
  <c r="N21" i="12"/>
  <c r="N22" i="12" s="1"/>
  <c r="O18" i="12" s="1"/>
  <c r="O20" i="12" s="1"/>
  <c r="N28" i="9"/>
  <c r="N29" i="9"/>
  <c r="O25" i="9" s="1"/>
  <c r="O27" i="9" s="1"/>
  <c r="O25" i="10"/>
  <c r="O26" i="10" s="1"/>
  <c r="P22" i="10" s="1"/>
  <c r="P24" i="10" s="1"/>
  <c r="P25" i="10" l="1"/>
  <c r="P26" i="10"/>
  <c r="Q22" i="10" s="1"/>
  <c r="Q24" i="10" s="1"/>
  <c r="O21" i="12"/>
  <c r="O22" i="12" s="1"/>
  <c r="P18" i="12" s="1"/>
  <c r="P20" i="12" s="1"/>
  <c r="O28" i="13"/>
  <c r="O29" i="13"/>
  <c r="P25" i="13" s="1"/>
  <c r="P27" i="13" s="1"/>
  <c r="O28" i="9"/>
  <c r="O29" i="9" s="1"/>
  <c r="P25" i="9" s="1"/>
  <c r="P27" i="9" s="1"/>
  <c r="P28" i="9" l="1"/>
  <c r="P29" i="9" s="1"/>
  <c r="Q25" i="9" s="1"/>
  <c r="Q27" i="9" s="1"/>
  <c r="P21" i="12"/>
  <c r="P22" i="12" s="1"/>
  <c r="Q18" i="12" s="1"/>
  <c r="Q20" i="12" s="1"/>
  <c r="P28" i="13"/>
  <c r="P29" i="13" s="1"/>
  <c r="Q25" i="13" s="1"/>
  <c r="Q27" i="13" s="1"/>
  <c r="Q25" i="10"/>
  <c r="Q26" i="10" s="1"/>
  <c r="R22" i="10" s="1"/>
  <c r="R24" i="10" s="1"/>
  <c r="Q28" i="13" l="1"/>
  <c r="Q29" i="13" s="1"/>
  <c r="R25" i="13" s="1"/>
  <c r="R27" i="13" s="1"/>
  <c r="Q21" i="12"/>
  <c r="Q22" i="12" s="1"/>
  <c r="R18" i="12" s="1"/>
  <c r="R20" i="12" s="1"/>
  <c r="R26" i="10"/>
  <c r="S22" i="10" s="1"/>
  <c r="S24" i="10" s="1"/>
  <c r="R25" i="10"/>
  <c r="Q28" i="9"/>
  <c r="Q29" i="9" s="1"/>
  <c r="R25" i="9" s="1"/>
  <c r="R27" i="9" s="1"/>
  <c r="R22" i="12" l="1"/>
  <c r="S18" i="12" s="1"/>
  <c r="S20" i="12" s="1"/>
  <c r="R21" i="12"/>
  <c r="R28" i="9"/>
  <c r="R29" i="9" s="1"/>
  <c r="S25" i="9" s="1"/>
  <c r="S27" i="9" s="1"/>
  <c r="R28" i="13"/>
  <c r="R29" i="13" s="1"/>
  <c r="S25" i="13" s="1"/>
  <c r="S27" i="13" s="1"/>
  <c r="S25" i="10"/>
  <c r="S26" i="10" s="1"/>
  <c r="T22" i="10" s="1"/>
  <c r="T24" i="10" s="1"/>
  <c r="S28" i="13" l="1"/>
  <c r="S29" i="13" s="1"/>
  <c r="T25" i="13" s="1"/>
  <c r="T27" i="13" s="1"/>
  <c r="S28" i="9"/>
  <c r="S29" i="9" s="1"/>
  <c r="T25" i="9" s="1"/>
  <c r="T27" i="9" s="1"/>
  <c r="T25" i="10"/>
  <c r="T26" i="10" s="1"/>
  <c r="U22" i="10" s="1"/>
  <c r="U24" i="10" s="1"/>
  <c r="S21" i="12"/>
  <c r="S22" i="12" s="1"/>
  <c r="T18" i="12" s="1"/>
  <c r="T20" i="12" s="1"/>
  <c r="T29" i="13" l="1"/>
  <c r="U25" i="13" s="1"/>
  <c r="U27" i="13" s="1"/>
  <c r="T28" i="13"/>
  <c r="U25" i="10"/>
  <c r="U26" i="10" s="1"/>
  <c r="V22" i="10" s="1"/>
  <c r="V24" i="10" s="1"/>
  <c r="T21" i="12"/>
  <c r="T22" i="12" s="1"/>
  <c r="U18" i="12" s="1"/>
  <c r="U20" i="12" s="1"/>
  <c r="T28" i="9"/>
  <c r="T29" i="9" s="1"/>
  <c r="U25" i="9" s="1"/>
  <c r="U27" i="9" s="1"/>
  <c r="U28" i="9" l="1"/>
  <c r="U29" i="9" s="1"/>
  <c r="V25" i="9" s="1"/>
  <c r="V27" i="9" s="1"/>
  <c r="U22" i="12"/>
  <c r="V18" i="12" s="1"/>
  <c r="V20" i="12" s="1"/>
  <c r="U21" i="12"/>
  <c r="V25" i="10"/>
  <c r="V26" i="10" s="1"/>
  <c r="W22" i="10" s="1"/>
  <c r="W24" i="10" s="1"/>
  <c r="U28" i="13"/>
  <c r="U29" i="13" s="1"/>
  <c r="V25" i="13" s="1"/>
  <c r="V27" i="13" s="1"/>
  <c r="W25" i="10" l="1"/>
  <c r="W26" i="10" s="1"/>
  <c r="X22" i="10" s="1"/>
  <c r="X24" i="10" s="1"/>
  <c r="V28" i="13"/>
  <c r="V29" i="13" s="1"/>
  <c r="W25" i="13" s="1"/>
  <c r="W27" i="13" s="1"/>
  <c r="V28" i="9"/>
  <c r="V29" i="9"/>
  <c r="W25" i="9" s="1"/>
  <c r="W27" i="9" s="1"/>
  <c r="V21" i="12"/>
  <c r="V22" i="12" s="1"/>
  <c r="W18" i="12" s="1"/>
  <c r="W20" i="12" s="1"/>
  <c r="W28" i="13" l="1"/>
  <c r="W29" i="13" s="1"/>
  <c r="X25" i="13" s="1"/>
  <c r="X27" i="13" s="1"/>
  <c r="W21" i="12"/>
  <c r="W22" i="12" s="1"/>
  <c r="X18" i="12" s="1"/>
  <c r="X20" i="12" s="1"/>
  <c r="X25" i="10"/>
  <c r="X26" i="10" s="1"/>
  <c r="Y22" i="10" s="1"/>
  <c r="Y24" i="10" s="1"/>
  <c r="W28" i="9"/>
  <c r="W29" i="9" s="1"/>
  <c r="X25" i="9" s="1"/>
  <c r="X27" i="9" s="1"/>
  <c r="X28" i="9" l="1"/>
  <c r="X29" i="9"/>
  <c r="Y25" i="9" s="1"/>
  <c r="Y27" i="9" s="1"/>
  <c r="Y26" i="10"/>
  <c r="Z22" i="10" s="1"/>
  <c r="Z24" i="10" s="1"/>
  <c r="Y25" i="10"/>
  <c r="X21" i="12"/>
  <c r="X22" i="12" s="1"/>
  <c r="Y18" i="12" s="1"/>
  <c r="Y20" i="12" s="1"/>
  <c r="X28" i="13"/>
  <c r="X29" i="13" s="1"/>
  <c r="Y25" i="13" s="1"/>
  <c r="Y27" i="13" s="1"/>
  <c r="Y29" i="13" l="1"/>
  <c r="Z25" i="13" s="1"/>
  <c r="Z27" i="13" s="1"/>
  <c r="Y28" i="13"/>
  <c r="Y22" i="12"/>
  <c r="Z18" i="12" s="1"/>
  <c r="Z20" i="12" s="1"/>
  <c r="Y21" i="12"/>
  <c r="Z25" i="10"/>
  <c r="Z26" i="10"/>
  <c r="AA22" i="10" s="1"/>
  <c r="AA24" i="10" s="1"/>
  <c r="Y29" i="9"/>
  <c r="Z25" i="9" s="1"/>
  <c r="Z27" i="9" s="1"/>
  <c r="Y28" i="9"/>
  <c r="AA25" i="10" l="1"/>
  <c r="AA26" i="10" s="1"/>
  <c r="AB22" i="10" s="1"/>
  <c r="AB24" i="10" s="1"/>
  <c r="Z28" i="9"/>
  <c r="Z29" i="9"/>
  <c r="AA25" i="9" s="1"/>
  <c r="AA27" i="9" s="1"/>
  <c r="Z21" i="12"/>
  <c r="Z22" i="12" s="1"/>
  <c r="AA18" i="12" s="1"/>
  <c r="AA20" i="12" s="1"/>
  <c r="Z28" i="13"/>
  <c r="Z29" i="13"/>
  <c r="AA25" i="13" s="1"/>
  <c r="AA27" i="13" s="1"/>
  <c r="AB25" i="10" l="1"/>
  <c r="AB26" i="10" s="1"/>
  <c r="AC22" i="10" s="1"/>
  <c r="AC24" i="10" s="1"/>
  <c r="AA21" i="12"/>
  <c r="AA22" i="12" s="1"/>
  <c r="AB18" i="12" s="1"/>
  <c r="AB20" i="12" s="1"/>
  <c r="AA28" i="9"/>
  <c r="AA29" i="9" s="1"/>
  <c r="AB25" i="9" s="1"/>
  <c r="AB27" i="9" s="1"/>
  <c r="AA28" i="13"/>
  <c r="AA29" i="13" s="1"/>
  <c r="AB25" i="13" s="1"/>
  <c r="AB27" i="13" s="1"/>
  <c r="AC25" i="10" l="1"/>
  <c r="AC26" i="10" s="1"/>
  <c r="AD22" i="10" s="1"/>
  <c r="AD24" i="10" s="1"/>
  <c r="AB28" i="13"/>
  <c r="AB29" i="13" s="1"/>
  <c r="AC25" i="13" s="1"/>
  <c r="AC27" i="13" s="1"/>
  <c r="AB28" i="9"/>
  <c r="AB29" i="9" s="1"/>
  <c r="AC25" i="9" s="1"/>
  <c r="AC27" i="9" s="1"/>
  <c r="AB22" i="12"/>
  <c r="AC18" i="12" s="1"/>
  <c r="AC20" i="12" s="1"/>
  <c r="AB21" i="12"/>
  <c r="AC28" i="9" l="1"/>
  <c r="AC29" i="9"/>
  <c r="AD25" i="9" s="1"/>
  <c r="AD27" i="9" s="1"/>
  <c r="AC28" i="13"/>
  <c r="AC29" i="13" s="1"/>
  <c r="AD25" i="13" s="1"/>
  <c r="AD27" i="13" s="1"/>
  <c r="AD26" i="10"/>
  <c r="AE22" i="10" s="1"/>
  <c r="AE24" i="10" s="1"/>
  <c r="AD25" i="10"/>
  <c r="AC21" i="12"/>
  <c r="AC22" i="12" s="1"/>
  <c r="AD18" i="12" s="1"/>
  <c r="AD20" i="12" s="1"/>
  <c r="AD21" i="12" l="1"/>
  <c r="AD22" i="12" s="1"/>
  <c r="AE18" i="12" s="1"/>
  <c r="AE20" i="12" s="1"/>
  <c r="AD28" i="13"/>
  <c r="AD29" i="13" s="1"/>
  <c r="AE25" i="13" s="1"/>
  <c r="AE27" i="13" s="1"/>
  <c r="AE25" i="10"/>
  <c r="AE26" i="10" s="1"/>
  <c r="AF22" i="10" s="1"/>
  <c r="AF24" i="10" s="1"/>
  <c r="AD29" i="9"/>
  <c r="AE25" i="9" s="1"/>
  <c r="AE27" i="9" s="1"/>
  <c r="AD28" i="9"/>
  <c r="AF25" i="10" l="1"/>
  <c r="AF26" i="10" s="1"/>
  <c r="AG22" i="10" s="1"/>
  <c r="AG24" i="10" s="1"/>
  <c r="AE28" i="13"/>
  <c r="AE29" i="13" s="1"/>
  <c r="AF25" i="13" s="1"/>
  <c r="AF27" i="13" s="1"/>
  <c r="AE21" i="12"/>
  <c r="AE22" i="12" s="1"/>
  <c r="AF18" i="12" s="1"/>
  <c r="AF20" i="12" s="1"/>
  <c r="AE28" i="9"/>
  <c r="AE29" i="9" s="1"/>
  <c r="AF25" i="9" s="1"/>
  <c r="AF27" i="9" s="1"/>
  <c r="AF28" i="9" l="1"/>
  <c r="AF29" i="9" s="1"/>
  <c r="AG25" i="9" s="1"/>
  <c r="AG27" i="9" s="1"/>
  <c r="AF21" i="12"/>
  <c r="AF22" i="12" s="1"/>
  <c r="AG18" i="12" s="1"/>
  <c r="AG20" i="12" s="1"/>
  <c r="AF28" i="13"/>
  <c r="AF29" i="13" s="1"/>
  <c r="AG25" i="13" s="1"/>
  <c r="AG27" i="13" s="1"/>
  <c r="AG25" i="10"/>
  <c r="AG26" i="10" s="1"/>
  <c r="AH22" i="10" s="1"/>
  <c r="AH24" i="10" s="1"/>
  <c r="AG28" i="13" l="1"/>
  <c r="AG29" i="13"/>
  <c r="AH25" i="13" s="1"/>
  <c r="AH27" i="13" s="1"/>
  <c r="AG21" i="12"/>
  <c r="AG22" i="12" s="1"/>
  <c r="AH18" i="12" s="1"/>
  <c r="AH20" i="12" s="1"/>
  <c r="AH25" i="10"/>
  <c r="AH26" i="10"/>
  <c r="AI22" i="10" s="1"/>
  <c r="AI24" i="10" s="1"/>
  <c r="AG28" i="9"/>
  <c r="AG29" i="9" s="1"/>
  <c r="AH25" i="9" s="1"/>
  <c r="AH27" i="9" s="1"/>
  <c r="AH28" i="9" l="1"/>
  <c r="AH29" i="9" s="1"/>
  <c r="AI25" i="9" s="1"/>
  <c r="AI27" i="9" s="1"/>
  <c r="AH22" i="12"/>
  <c r="AI18" i="12" s="1"/>
  <c r="AI20" i="12" s="1"/>
  <c r="AH21" i="12"/>
  <c r="AI25" i="10"/>
  <c r="AI26" i="10" s="1"/>
  <c r="AJ22" i="10" s="1"/>
  <c r="AJ24" i="10" s="1"/>
  <c r="AH28" i="13"/>
  <c r="AH29" i="13"/>
  <c r="AI25" i="13" s="1"/>
  <c r="AI27" i="13" s="1"/>
  <c r="AJ25" i="10" l="1"/>
  <c r="AJ26" i="10" s="1"/>
  <c r="AK22" i="10" s="1"/>
  <c r="AK24" i="10" s="1"/>
  <c r="AI28" i="9"/>
  <c r="AI29" i="9" s="1"/>
  <c r="AJ25" i="9" s="1"/>
  <c r="AJ27" i="9" s="1"/>
  <c r="AI28" i="13"/>
  <c r="AI29" i="13"/>
  <c r="AJ25" i="13" s="1"/>
  <c r="AJ27" i="13" s="1"/>
  <c r="AI21" i="12"/>
  <c r="AI22" i="12" s="1"/>
  <c r="AJ18" i="12" s="1"/>
  <c r="AJ20" i="12" s="1"/>
  <c r="AJ28" i="9" l="1"/>
  <c r="AJ29" i="9"/>
  <c r="AK25" i="9" s="1"/>
  <c r="AK27" i="9" s="1"/>
  <c r="AJ21" i="12"/>
  <c r="AJ22" i="12" s="1"/>
  <c r="AK18" i="12" s="1"/>
  <c r="AK20" i="12" s="1"/>
  <c r="AK25" i="10"/>
  <c r="AK26" i="10"/>
  <c r="AL22" i="10" s="1"/>
  <c r="AL24" i="10" s="1"/>
  <c r="AJ28" i="13"/>
  <c r="AJ29" i="13"/>
  <c r="AK25" i="13" s="1"/>
  <c r="AK27" i="13" s="1"/>
  <c r="AK21" i="12" l="1"/>
  <c r="AK22" i="12" s="1"/>
  <c r="AL18" i="12" s="1"/>
  <c r="AL20" i="12" s="1"/>
  <c r="AK28" i="13"/>
  <c r="AK29" i="13" s="1"/>
  <c r="AL25" i="13" s="1"/>
  <c r="AL27" i="13" s="1"/>
  <c r="AK28" i="9"/>
  <c r="AK29" i="9" s="1"/>
  <c r="AL25" i="9" s="1"/>
  <c r="AL27" i="9" s="1"/>
  <c r="AL25" i="10"/>
  <c r="AL26" i="10"/>
  <c r="AM22" i="10" s="1"/>
  <c r="AM24" i="10" s="1"/>
  <c r="AL29" i="9" l="1"/>
  <c r="AM25" i="9" s="1"/>
  <c r="AM27" i="9" s="1"/>
  <c r="AL28" i="9"/>
  <c r="AL29" i="13"/>
  <c r="AM25" i="13" s="1"/>
  <c r="AM27" i="13" s="1"/>
  <c r="AL28" i="13"/>
  <c r="AL21" i="12"/>
  <c r="AL22" i="12" s="1"/>
  <c r="AM18" i="12" s="1"/>
  <c r="AM20" i="12" s="1"/>
  <c r="AM25" i="10"/>
  <c r="AM26" i="10" s="1"/>
  <c r="AN22" i="10" s="1"/>
  <c r="AN24" i="10" s="1"/>
  <c r="AN26" i="10" l="1"/>
  <c r="AO22" i="10" s="1"/>
  <c r="AO24" i="10" s="1"/>
  <c r="AN25" i="10"/>
  <c r="AM21" i="12"/>
  <c r="AM22" i="12" s="1"/>
  <c r="AN18" i="12" s="1"/>
  <c r="AN20" i="12" s="1"/>
  <c r="AM29" i="13"/>
  <c r="AN25" i="13" s="1"/>
  <c r="AN27" i="13" s="1"/>
  <c r="AM28" i="13"/>
  <c r="AM28" i="9"/>
  <c r="AM29" i="9" s="1"/>
  <c r="AN25" i="9" s="1"/>
  <c r="AN27" i="9" s="1"/>
  <c r="AN22" i="12" l="1"/>
  <c r="AO18" i="12" s="1"/>
  <c r="AO20" i="12" s="1"/>
  <c r="AN21" i="12"/>
  <c r="AN28" i="9"/>
  <c r="AN29" i="9"/>
  <c r="AO25" i="9" s="1"/>
  <c r="AO27" i="9" s="1"/>
  <c r="AN28" i="13"/>
  <c r="AN29" i="13" s="1"/>
  <c r="AO25" i="13" s="1"/>
  <c r="AO27" i="13" s="1"/>
  <c r="AO25" i="10"/>
  <c r="AO26" i="10" s="1"/>
  <c r="AP22" i="10" s="1"/>
  <c r="AP24" i="10" s="1"/>
  <c r="AP25" i="10" l="1"/>
  <c r="AP26" i="10" s="1"/>
  <c r="AQ22" i="10" s="1"/>
  <c r="AQ24" i="10" s="1"/>
  <c r="AO28" i="13"/>
  <c r="AO29" i="13"/>
  <c r="AP25" i="13" s="1"/>
  <c r="AP27" i="13" s="1"/>
  <c r="AO28" i="9"/>
  <c r="AO29" i="9" s="1"/>
  <c r="AP25" i="9" s="1"/>
  <c r="AP27" i="9" s="1"/>
  <c r="AO21" i="12"/>
  <c r="AO22" i="12" s="1"/>
  <c r="AP18" i="12" s="1"/>
  <c r="AP20" i="12" s="1"/>
  <c r="AP21" i="12" l="1"/>
  <c r="AP22" i="12" s="1"/>
  <c r="AQ18" i="12" s="1"/>
  <c r="AQ20" i="12" s="1"/>
  <c r="AP28" i="9"/>
  <c r="AP29" i="9" s="1"/>
  <c r="AQ25" i="9" s="1"/>
  <c r="AQ27" i="9" s="1"/>
  <c r="AQ25" i="10"/>
  <c r="AQ26" i="10" s="1"/>
  <c r="AR22" i="10" s="1"/>
  <c r="AR24" i="10" s="1"/>
  <c r="AP28" i="13"/>
  <c r="AP29" i="13" s="1"/>
  <c r="AQ25" i="13" s="1"/>
  <c r="AQ27" i="13" s="1"/>
  <c r="AQ28" i="13" l="1"/>
  <c r="AQ29" i="13" s="1"/>
  <c r="AR25" i="13" s="1"/>
  <c r="AR27" i="13" s="1"/>
  <c r="AQ28" i="9"/>
  <c r="AQ29" i="9"/>
  <c r="AR25" i="9" s="1"/>
  <c r="AR27" i="9" s="1"/>
  <c r="AR25" i="10"/>
  <c r="AR26" i="10" s="1"/>
  <c r="AS22" i="10" s="1"/>
  <c r="AS24" i="10" s="1"/>
  <c r="AQ21" i="12"/>
  <c r="AQ22" i="12" s="1"/>
  <c r="AR18" i="12" s="1"/>
  <c r="AR20" i="12" s="1"/>
  <c r="AS25" i="10" l="1"/>
  <c r="AS26" i="10" s="1"/>
  <c r="AT22" i="10" s="1"/>
  <c r="AT24" i="10" s="1"/>
  <c r="AR21" i="12"/>
  <c r="AR22" i="12" s="1"/>
  <c r="AS18" i="12" s="1"/>
  <c r="AS20" i="12" s="1"/>
  <c r="AR28" i="13"/>
  <c r="AR29" i="13" s="1"/>
  <c r="AS25" i="13" s="1"/>
  <c r="AS27" i="13" s="1"/>
  <c r="AR28" i="9"/>
  <c r="AR29" i="9"/>
  <c r="AS25" i="9" s="1"/>
  <c r="AS27" i="9" s="1"/>
  <c r="AS21" i="12" l="1"/>
  <c r="AS22" i="12" s="1"/>
  <c r="AT18" i="12" s="1"/>
  <c r="AT20" i="12" s="1"/>
  <c r="AS28" i="13"/>
  <c r="AS29" i="13" s="1"/>
  <c r="AT25" i="13" s="1"/>
  <c r="AT27" i="13" s="1"/>
  <c r="AT25" i="10"/>
  <c r="AT26" i="10"/>
  <c r="AU22" i="10" s="1"/>
  <c r="AU24" i="10" s="1"/>
  <c r="AS28" i="9"/>
  <c r="AS29" i="9"/>
  <c r="AT25" i="9" s="1"/>
  <c r="AT27" i="9" s="1"/>
  <c r="AT28" i="13" l="1"/>
  <c r="AT29" i="13" s="1"/>
  <c r="AU25" i="13" s="1"/>
  <c r="AU27" i="13" s="1"/>
  <c r="AT21" i="12"/>
  <c r="AT22" i="12" s="1"/>
  <c r="AU18" i="12" s="1"/>
  <c r="AU20" i="12" s="1"/>
  <c r="AT28" i="9"/>
  <c r="AT29" i="9" s="1"/>
  <c r="AU25" i="9" s="1"/>
  <c r="AU27" i="9" s="1"/>
  <c r="AU25" i="10"/>
  <c r="AU26" i="10" s="1"/>
  <c r="AV22" i="10" s="1"/>
  <c r="AV24" i="10" s="1"/>
  <c r="AV25" i="10" l="1"/>
  <c r="AV26" i="10" s="1"/>
  <c r="AW22" i="10" s="1"/>
  <c r="AW24" i="10" s="1"/>
  <c r="AU21" i="12"/>
  <c r="AU22" i="12" s="1"/>
  <c r="AV18" i="12" s="1"/>
  <c r="AV20" i="12" s="1"/>
  <c r="AU28" i="9"/>
  <c r="AU29" i="9" s="1"/>
  <c r="AV25" i="9" s="1"/>
  <c r="AV27" i="9" s="1"/>
  <c r="AU28" i="13"/>
  <c r="AU29" i="13" s="1"/>
  <c r="AV25" i="13" s="1"/>
  <c r="AV27" i="13" s="1"/>
  <c r="AV28" i="13" l="1"/>
  <c r="AV29" i="13" s="1"/>
  <c r="AW25" i="13" s="1"/>
  <c r="AW27" i="13" s="1"/>
  <c r="AV21" i="12"/>
  <c r="AV22" i="12" s="1"/>
  <c r="AW18" i="12" s="1"/>
  <c r="AW20" i="12" s="1"/>
  <c r="AV29" i="9"/>
  <c r="AW25" i="9" s="1"/>
  <c r="AW27" i="9" s="1"/>
  <c r="AV28" i="9"/>
  <c r="AW25" i="10"/>
  <c r="AW26" i="10" s="1"/>
  <c r="AX22" i="10" s="1"/>
  <c r="AX24" i="10" s="1"/>
  <c r="AX25" i="10" l="1"/>
  <c r="AX26" i="10" s="1"/>
  <c r="AY22" i="10" s="1"/>
  <c r="AY24" i="10" s="1"/>
  <c r="AW21" i="12"/>
  <c r="AW22" i="12" s="1"/>
  <c r="AX18" i="12" s="1"/>
  <c r="AX20" i="12" s="1"/>
  <c r="AW28" i="13"/>
  <c r="AW29" i="13" s="1"/>
  <c r="AX25" i="13" s="1"/>
  <c r="AX27" i="13" s="1"/>
  <c r="AW29" i="9"/>
  <c r="AX25" i="9" s="1"/>
  <c r="AX27" i="9" s="1"/>
  <c r="AW28" i="9"/>
  <c r="AX21" i="12" l="1"/>
  <c r="AX22" i="12" s="1"/>
  <c r="AY18" i="12" s="1"/>
  <c r="AY20" i="12" s="1"/>
  <c r="AX28" i="13"/>
  <c r="AX29" i="13" s="1"/>
  <c r="AY25" i="13" s="1"/>
  <c r="AY27" i="13" s="1"/>
  <c r="AY25" i="10"/>
  <c r="AY26" i="10" s="1"/>
  <c r="AZ22" i="10" s="1"/>
  <c r="AZ24" i="10" s="1"/>
  <c r="AX28" i="9"/>
  <c r="AX29" i="9" s="1"/>
  <c r="AY25" i="9" s="1"/>
  <c r="AY27" i="9" s="1"/>
  <c r="AY28" i="13" l="1"/>
  <c r="AY29" i="13"/>
  <c r="AZ25" i="13" s="1"/>
  <c r="AZ27" i="13" s="1"/>
  <c r="AY21" i="12"/>
  <c r="AY22" i="12" s="1"/>
  <c r="AZ18" i="12" s="1"/>
  <c r="AZ20" i="12" s="1"/>
  <c r="AY28" i="9"/>
  <c r="AY29" i="9"/>
  <c r="AZ25" i="9" s="1"/>
  <c r="AZ27" i="9" s="1"/>
  <c r="AZ25" i="10"/>
  <c r="AZ26" i="10" s="1"/>
  <c r="BA22" i="10" s="1"/>
  <c r="BA24" i="10" s="1"/>
  <c r="BA25" i="10" l="1"/>
  <c r="BA26" i="10" s="1"/>
  <c r="BB22" i="10" s="1"/>
  <c r="BB24" i="10" s="1"/>
  <c r="AZ21" i="12"/>
  <c r="AZ22" i="12" s="1"/>
  <c r="BA18" i="12" s="1"/>
  <c r="BA20" i="12" s="1"/>
  <c r="AZ28" i="13"/>
  <c r="AZ29" i="13" s="1"/>
  <c r="BA25" i="13" s="1"/>
  <c r="BA27" i="13" s="1"/>
  <c r="AZ28" i="9"/>
  <c r="AZ29" i="9" s="1"/>
  <c r="BA25" i="9" s="1"/>
  <c r="BA27" i="9" s="1"/>
  <c r="BA28" i="13" l="1"/>
  <c r="BA29" i="13"/>
  <c r="BB25" i="13" s="1"/>
  <c r="BB27" i="13" s="1"/>
  <c r="BA21" i="12"/>
  <c r="BA22" i="12" s="1"/>
  <c r="BB18" i="12" s="1"/>
  <c r="BB20" i="12" s="1"/>
  <c r="BA28" i="9"/>
  <c r="BA29" i="9"/>
  <c r="BB25" i="9" s="1"/>
  <c r="BB27" i="9" s="1"/>
  <c r="BB25" i="10"/>
  <c r="BB26" i="10" s="1"/>
  <c r="BC22" i="10" s="1"/>
  <c r="BC24" i="10" s="1"/>
  <c r="BC25" i="10" l="1"/>
  <c r="BC26" i="10" s="1"/>
  <c r="BD22" i="10" s="1"/>
  <c r="BD24" i="10" s="1"/>
  <c r="BB21" i="12"/>
  <c r="BB22" i="12" s="1"/>
  <c r="BC18" i="12" s="1"/>
  <c r="BC20" i="12" s="1"/>
  <c r="BB28" i="9"/>
  <c r="BB29" i="9" s="1"/>
  <c r="BC25" i="9" s="1"/>
  <c r="BC27" i="9" s="1"/>
  <c r="BB28" i="13"/>
  <c r="BB29" i="13" s="1"/>
  <c r="BC25" i="13" s="1"/>
  <c r="BC27" i="13" s="1"/>
  <c r="BC28" i="13" l="1"/>
  <c r="BC29" i="13" s="1"/>
  <c r="BD25" i="13" s="1"/>
  <c r="BD27" i="13" s="1"/>
  <c r="BC29" i="9"/>
  <c r="BD25" i="9" s="1"/>
  <c r="BD27" i="9" s="1"/>
  <c r="BC28" i="9"/>
  <c r="BC21" i="12"/>
  <c r="BC22" i="12" s="1"/>
  <c r="BD18" i="12" s="1"/>
  <c r="BD20" i="12" s="1"/>
  <c r="BD25" i="10"/>
  <c r="BD26" i="10" s="1"/>
  <c r="BE22" i="10" s="1"/>
  <c r="BE24" i="10" s="1"/>
  <c r="BD29" i="13" l="1"/>
  <c r="BE25" i="13" s="1"/>
  <c r="BE27" i="13" s="1"/>
  <c r="BD28" i="13"/>
  <c r="BE25" i="10"/>
  <c r="BE26" i="10" s="1"/>
  <c r="BF22" i="10" s="1"/>
  <c r="BF24" i="10" s="1"/>
  <c r="BD21" i="12"/>
  <c r="BD22" i="12" s="1"/>
  <c r="BE18" i="12" s="1"/>
  <c r="BE20" i="12" s="1"/>
  <c r="BD28" i="9"/>
  <c r="BD29" i="9" s="1"/>
  <c r="BE25" i="9" s="1"/>
  <c r="BE27" i="9" s="1"/>
  <c r="BE21" i="12" l="1"/>
  <c r="BE22" i="12" s="1"/>
  <c r="BF18" i="12" s="1"/>
  <c r="BF20" i="12" s="1"/>
  <c r="BE28" i="9"/>
  <c r="BE29" i="9" s="1"/>
  <c r="BF25" i="9" s="1"/>
  <c r="BF27" i="9" s="1"/>
  <c r="BF25" i="10"/>
  <c r="BF26" i="10" s="1"/>
  <c r="BG22" i="10" s="1"/>
  <c r="BG24" i="10" s="1"/>
  <c r="BE29" i="13"/>
  <c r="BF25" i="13" s="1"/>
  <c r="BF27" i="13" s="1"/>
  <c r="BE28" i="13"/>
  <c r="BG25" i="10" l="1"/>
  <c r="BG26" i="10" s="1"/>
  <c r="BH22" i="10" s="1"/>
  <c r="BH24" i="10" s="1"/>
  <c r="BF28" i="9"/>
  <c r="BF29" i="9"/>
  <c r="BG25" i="9" s="1"/>
  <c r="BG27" i="9" s="1"/>
  <c r="BF21" i="12"/>
  <c r="BF22" i="12" s="1"/>
  <c r="BG18" i="12" s="1"/>
  <c r="BG20" i="12" s="1"/>
  <c r="BF28" i="13"/>
  <c r="BF29" i="13"/>
  <c r="BG25" i="13" s="1"/>
  <c r="BG27" i="13" s="1"/>
  <c r="BG21" i="12" l="1"/>
  <c r="BG22" i="12" s="1"/>
  <c r="BH18" i="12" s="1"/>
  <c r="BH20" i="12" s="1"/>
  <c r="BH25" i="10"/>
  <c r="BH26" i="10"/>
  <c r="BI22" i="10" s="1"/>
  <c r="BI24" i="10" s="1"/>
  <c r="BG29" i="13"/>
  <c r="BH25" i="13" s="1"/>
  <c r="BH27" i="13" s="1"/>
  <c r="BG28" i="13"/>
  <c r="BG28" i="9"/>
  <c r="BG29" i="9" s="1"/>
  <c r="BH25" i="9" s="1"/>
  <c r="BH27" i="9" s="1"/>
  <c r="BH28" i="9" l="1"/>
  <c r="BH29" i="9" s="1"/>
  <c r="BI25" i="9" s="1"/>
  <c r="BI27" i="9" s="1"/>
  <c r="BH22" i="12"/>
  <c r="BI18" i="12" s="1"/>
  <c r="BI20" i="12" s="1"/>
  <c r="BH21" i="12"/>
  <c r="BH28" i="13"/>
  <c r="BH29" i="13" s="1"/>
  <c r="BI25" i="13" s="1"/>
  <c r="BI27" i="13" s="1"/>
  <c r="BI26" i="10"/>
  <c r="BJ22" i="10" s="1"/>
  <c r="BJ24" i="10" s="1"/>
  <c r="BI25" i="10"/>
  <c r="BI28" i="13" l="1"/>
  <c r="BI29" i="13" s="1"/>
  <c r="BJ25" i="13" s="1"/>
  <c r="BJ27" i="13" s="1"/>
  <c r="BI28" i="9"/>
  <c r="BI29" i="9" s="1"/>
  <c r="BJ25" i="9" s="1"/>
  <c r="BJ27" i="9" s="1"/>
  <c r="BJ25" i="10"/>
  <c r="BJ26" i="10" s="1"/>
  <c r="BK22" i="10" s="1"/>
  <c r="BK24" i="10" s="1"/>
  <c r="BI21" i="12"/>
  <c r="BI22" i="12" s="1"/>
  <c r="BJ18" i="12" s="1"/>
  <c r="BJ20" i="12" s="1"/>
  <c r="BK25" i="10" l="1"/>
  <c r="BK26" i="10" s="1"/>
  <c r="BL22" i="10" s="1"/>
  <c r="BL24" i="10" s="1"/>
  <c r="BJ28" i="9"/>
  <c r="BJ29" i="9" s="1"/>
  <c r="BK25" i="9" s="1"/>
  <c r="BK27" i="9" s="1"/>
  <c r="BJ22" i="12"/>
  <c r="BK18" i="12" s="1"/>
  <c r="BK20" i="12" s="1"/>
  <c r="BJ21" i="12"/>
  <c r="BJ28" i="13"/>
  <c r="BJ29" i="13" s="1"/>
  <c r="BK25" i="13" s="1"/>
  <c r="BK27" i="13" s="1"/>
  <c r="BK29" i="13" l="1"/>
  <c r="BL25" i="13" s="1"/>
  <c r="BL27" i="13" s="1"/>
  <c r="BK28" i="13"/>
  <c r="BK28" i="9"/>
  <c r="BK29" i="9" s="1"/>
  <c r="BL25" i="9" s="1"/>
  <c r="BL27" i="9" s="1"/>
  <c r="BL25" i="10"/>
  <c r="BL26" i="10" s="1"/>
  <c r="BM22" i="10" s="1"/>
  <c r="BM24" i="10" s="1"/>
  <c r="BK21" i="12"/>
  <c r="BK22" i="12" s="1"/>
  <c r="BL18" i="12" s="1"/>
  <c r="BL20" i="12" s="1"/>
  <c r="BM25" i="10" l="1"/>
  <c r="BM26" i="10" s="1"/>
  <c r="BN22" i="10" s="1"/>
  <c r="BN24" i="10" s="1"/>
  <c r="BL21" i="12"/>
  <c r="BL22" i="12" s="1"/>
  <c r="BM18" i="12" s="1"/>
  <c r="BM20" i="12" s="1"/>
  <c r="BL28" i="9"/>
  <c r="BL29" i="9"/>
  <c r="BM25" i="9" s="1"/>
  <c r="BM27" i="9" s="1"/>
  <c r="BL29" i="13"/>
  <c r="BM25" i="13" s="1"/>
  <c r="BM27" i="13" s="1"/>
  <c r="BL28" i="13"/>
  <c r="BM21" i="12" l="1"/>
  <c r="BM22" i="12" s="1"/>
  <c r="BN18" i="12" s="1"/>
  <c r="BN20" i="12" s="1"/>
  <c r="BN25" i="10"/>
  <c r="BN26" i="10" s="1"/>
  <c r="BO22" i="10" s="1"/>
  <c r="BO24" i="10" s="1"/>
  <c r="BM28" i="13"/>
  <c r="BM29" i="13"/>
  <c r="BN25" i="13" s="1"/>
  <c r="BN27" i="13" s="1"/>
  <c r="BM28" i="9"/>
  <c r="BM29" i="9" s="1"/>
  <c r="BN25" i="9" s="1"/>
  <c r="BN27" i="9" s="1"/>
  <c r="BO25" i="10" l="1"/>
  <c r="BO26" i="10" s="1"/>
  <c r="BP22" i="10" s="1"/>
  <c r="BP24" i="10" s="1"/>
  <c r="BN28" i="9"/>
  <c r="BN29" i="9"/>
  <c r="BO25" i="9" s="1"/>
  <c r="BO27" i="9" s="1"/>
  <c r="BN21" i="12"/>
  <c r="BN22" i="12" s="1"/>
  <c r="BO18" i="12" s="1"/>
  <c r="BO20" i="12" s="1"/>
  <c r="BN28" i="13"/>
  <c r="BN29" i="13"/>
  <c r="BO25" i="13" s="1"/>
  <c r="BO27" i="13" s="1"/>
  <c r="BO22" i="12" l="1"/>
  <c r="BP18" i="12" s="1"/>
  <c r="BP20" i="12" s="1"/>
  <c r="BO21" i="12"/>
  <c r="BP25" i="10"/>
  <c r="BP26" i="10" s="1"/>
  <c r="BQ22" i="10" s="1"/>
  <c r="BQ24" i="10" s="1"/>
  <c r="BO28" i="13"/>
  <c r="BO29" i="13" s="1"/>
  <c r="BP25" i="13" s="1"/>
  <c r="BP27" i="13" s="1"/>
  <c r="BO28" i="9"/>
  <c r="BO29" i="9" s="1"/>
  <c r="BP25" i="9" s="1"/>
  <c r="BP27" i="9" s="1"/>
  <c r="BP28" i="13" l="1"/>
  <c r="BP29" i="13" s="1"/>
  <c r="BQ25" i="13" s="1"/>
  <c r="BQ27" i="13" s="1"/>
  <c r="BP28" i="9"/>
  <c r="BP29" i="9" s="1"/>
  <c r="BQ25" i="9" s="1"/>
  <c r="BQ27" i="9" s="1"/>
  <c r="BQ25" i="10"/>
  <c r="BQ26" i="10"/>
  <c r="BR22" i="10" s="1"/>
  <c r="BR24" i="10" s="1"/>
  <c r="BP21" i="12"/>
  <c r="BP22" i="12" s="1"/>
  <c r="BQ18" i="12" s="1"/>
  <c r="BQ20" i="12" s="1"/>
  <c r="BQ28" i="9" l="1"/>
  <c r="BQ29" i="9" s="1"/>
  <c r="BR25" i="9" s="1"/>
  <c r="BR27" i="9" s="1"/>
  <c r="BQ21" i="12"/>
  <c r="BQ22" i="12" s="1"/>
  <c r="BR18" i="12" s="1"/>
  <c r="BR20" i="12" s="1"/>
  <c r="BQ28" i="13"/>
  <c r="BQ29" i="13" s="1"/>
  <c r="BR25" i="13" s="1"/>
  <c r="BR27" i="13" s="1"/>
  <c r="BR25" i="10"/>
  <c r="BR26" i="10"/>
  <c r="BS22" i="10" s="1"/>
  <c r="BS24" i="10" s="1"/>
  <c r="BR21" i="12" l="1"/>
  <c r="BR22" i="12" s="1"/>
  <c r="BS18" i="12" s="1"/>
  <c r="BS20" i="12" s="1"/>
  <c r="BR28" i="13"/>
  <c r="BR29" i="13" s="1"/>
  <c r="BS25" i="13" s="1"/>
  <c r="BS27" i="13" s="1"/>
  <c r="BR28" i="9"/>
  <c r="BR29" i="9" s="1"/>
  <c r="BS25" i="9" s="1"/>
  <c r="BS27" i="9" s="1"/>
  <c r="BS25" i="10"/>
  <c r="BS26" i="10" s="1"/>
  <c r="BT22" i="10" s="1"/>
  <c r="BT24" i="10" s="1"/>
  <c r="BT25" i="10" l="1"/>
  <c r="BT26" i="10" s="1"/>
  <c r="BU22" i="10" s="1"/>
  <c r="BU24" i="10" s="1"/>
  <c r="BS28" i="9"/>
  <c r="BS29" i="9" s="1"/>
  <c r="BT25" i="9" s="1"/>
  <c r="BT27" i="9" s="1"/>
  <c r="BS28" i="13"/>
  <c r="BS29" i="13" s="1"/>
  <c r="BT25" i="13" s="1"/>
  <c r="BT27" i="13" s="1"/>
  <c r="BS21" i="12"/>
  <c r="BS22" i="12" s="1"/>
  <c r="BT18" i="12" s="1"/>
  <c r="BT20" i="12" s="1"/>
  <c r="BT28" i="13" l="1"/>
  <c r="BT29" i="13" s="1"/>
  <c r="BU25" i="13" s="1"/>
  <c r="BU27" i="13" s="1"/>
  <c r="BT21" i="12"/>
  <c r="BT22" i="12" s="1"/>
  <c r="BU18" i="12" s="1"/>
  <c r="BU20" i="12" s="1"/>
  <c r="BT28" i="9"/>
  <c r="BT29" i="9"/>
  <c r="BU25" i="9" s="1"/>
  <c r="BU27" i="9" s="1"/>
  <c r="BU25" i="10"/>
  <c r="BU26" i="10" s="1"/>
  <c r="BV22" i="10" s="1"/>
  <c r="BV24" i="10" s="1"/>
  <c r="BV25" i="10" l="1"/>
  <c r="BV26" i="10" s="1"/>
  <c r="BW22" i="10" s="1"/>
  <c r="BW24" i="10" s="1"/>
  <c r="BU21" i="12"/>
  <c r="BU22" i="12" s="1"/>
  <c r="BV18" i="12" s="1"/>
  <c r="BV20" i="12" s="1"/>
  <c r="BU28" i="13"/>
  <c r="BU29" i="13" s="1"/>
  <c r="BV25" i="13" s="1"/>
  <c r="BV27" i="13" s="1"/>
  <c r="BU28" i="9"/>
  <c r="BU29" i="9" s="1"/>
  <c r="BV25" i="9" s="1"/>
  <c r="BV27" i="9" s="1"/>
  <c r="BV28" i="9" l="1"/>
  <c r="BV29" i="9" s="1"/>
  <c r="BW25" i="9" s="1"/>
  <c r="BW27" i="9" s="1"/>
  <c r="BV21" i="12"/>
  <c r="BV22" i="12" s="1"/>
  <c r="BW18" i="12" s="1"/>
  <c r="BW20" i="12" s="1"/>
  <c r="BV28" i="13"/>
  <c r="BV29" i="13" s="1"/>
  <c r="BW25" i="13" s="1"/>
  <c r="BW27" i="13" s="1"/>
  <c r="BW25" i="10"/>
  <c r="BW26" i="10" s="1"/>
  <c r="BX22" i="10" s="1"/>
  <c r="BX24" i="10" s="1"/>
  <c r="BW28" i="13" l="1"/>
  <c r="BW29" i="13" s="1"/>
  <c r="BX25" i="13" s="1"/>
  <c r="BX27" i="13" s="1"/>
  <c r="BX25" i="10"/>
  <c r="BX26" i="10" s="1"/>
  <c r="BY22" i="10" s="1"/>
  <c r="BY24" i="10" s="1"/>
  <c r="BW21" i="12"/>
  <c r="BW22" i="12" s="1"/>
  <c r="BX18" i="12" s="1"/>
  <c r="BX20" i="12" s="1"/>
  <c r="BW28" i="9"/>
  <c r="BW29" i="9" s="1"/>
  <c r="BX25" i="9" s="1"/>
  <c r="BX27" i="9" s="1"/>
  <c r="BX28" i="9" l="1"/>
  <c r="BX29" i="9"/>
  <c r="BY25" i="9" s="1"/>
  <c r="BY27" i="9" s="1"/>
  <c r="BX21" i="12"/>
  <c r="BX22" i="12" s="1"/>
  <c r="BY18" i="12" s="1"/>
  <c r="BY20" i="12" s="1"/>
  <c r="BY25" i="10"/>
  <c r="BY26" i="10"/>
  <c r="BZ22" i="10" s="1"/>
  <c r="BZ24" i="10" s="1"/>
  <c r="BX28" i="13"/>
  <c r="BX29" i="13" s="1"/>
  <c r="BY25" i="13" s="1"/>
  <c r="BY27" i="13" s="1"/>
  <c r="BY28" i="13" l="1"/>
  <c r="BY29" i="13" s="1"/>
  <c r="BZ25" i="13" s="1"/>
  <c r="BZ27" i="13" s="1"/>
  <c r="BY22" i="12"/>
  <c r="BZ18" i="12" s="1"/>
  <c r="BZ20" i="12" s="1"/>
  <c r="BY21" i="12"/>
  <c r="BZ25" i="10"/>
  <c r="BZ26" i="10"/>
  <c r="CA22" i="10" s="1"/>
  <c r="CA24" i="10" s="1"/>
  <c r="BY28" i="9"/>
  <c r="BY29" i="9" s="1"/>
  <c r="BZ25" i="9" s="1"/>
  <c r="BZ27" i="9" s="1"/>
  <c r="BZ28" i="9" l="1"/>
  <c r="BZ29" i="9"/>
  <c r="CA25" i="9" s="1"/>
  <c r="CA27" i="9" s="1"/>
  <c r="BZ28" i="13"/>
  <c r="BZ29" i="13" s="1"/>
  <c r="CA25" i="13" s="1"/>
  <c r="CA27" i="13" s="1"/>
  <c r="BZ21" i="12"/>
  <c r="BZ22" i="12" s="1"/>
  <c r="CA18" i="12" s="1"/>
  <c r="CA20" i="12" s="1"/>
  <c r="CA25" i="10"/>
  <c r="CA26" i="10" s="1"/>
  <c r="CB22" i="10" s="1"/>
  <c r="CB24" i="10" s="1"/>
  <c r="CB25" i="10" l="1"/>
  <c r="CB26" i="10" s="1"/>
  <c r="CC22" i="10" s="1"/>
  <c r="CC24" i="10" s="1"/>
  <c r="CA21" i="12"/>
  <c r="CA22" i="12" s="1"/>
  <c r="CB18" i="12" s="1"/>
  <c r="CB20" i="12" s="1"/>
  <c r="CA28" i="13"/>
  <c r="CA29" i="13"/>
  <c r="CB25" i="13" s="1"/>
  <c r="CB27" i="13" s="1"/>
  <c r="CA28" i="9"/>
  <c r="CA29" i="9" s="1"/>
  <c r="CB25" i="9" s="1"/>
  <c r="CB27" i="9" s="1"/>
  <c r="CB29" i="9" l="1"/>
  <c r="CC25" i="9" s="1"/>
  <c r="CC27" i="9" s="1"/>
  <c r="CB28" i="9"/>
  <c r="CB21" i="12"/>
  <c r="CB22" i="12" s="1"/>
  <c r="CC18" i="12" s="1"/>
  <c r="CC20" i="12" s="1"/>
  <c r="CC26" i="10"/>
  <c r="CD22" i="10" s="1"/>
  <c r="CD24" i="10" s="1"/>
  <c r="CC25" i="10"/>
  <c r="CB28" i="13"/>
  <c r="CB29" i="13" s="1"/>
  <c r="CC25" i="13" s="1"/>
  <c r="CC27" i="13" s="1"/>
  <c r="CC28" i="13" l="1"/>
  <c r="CC29" i="13" s="1"/>
  <c r="CD25" i="13" s="1"/>
  <c r="CD27" i="13" s="1"/>
  <c r="CC21" i="12"/>
  <c r="CC22" i="12" s="1"/>
  <c r="CD18" i="12" s="1"/>
  <c r="CD20" i="12" s="1"/>
  <c r="CD25" i="10"/>
  <c r="CD26" i="10" s="1"/>
  <c r="CC28" i="9"/>
  <c r="CC29" i="9" s="1"/>
  <c r="CD25" i="9" s="1"/>
  <c r="CD27" i="9" s="1"/>
  <c r="CD21" i="12" l="1"/>
  <c r="CD22" i="12" s="1"/>
  <c r="CD28" i="9"/>
  <c r="G6" i="9" s="1"/>
  <c r="CD28" i="13"/>
  <c r="G6" i="13" s="1"/>
  <c r="CD29" i="13" l="1"/>
  <c r="CD29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McInnes, Emma</author>
  </authors>
  <commentList>
    <comment ref="F1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McInnes, Emma:</t>
        </r>
        <r>
          <rPr>
            <sz val="9"/>
            <color indexed="81"/>
            <rFont val="Tahoma"/>
            <family val="2"/>
          </rPr>
          <t xml:space="preserve">
Based on average figures supplied</t>
        </r>
      </text>
    </comment>
    <comment ref="G1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McInnes, Emma:</t>
        </r>
        <r>
          <rPr>
            <sz val="9"/>
            <color indexed="81"/>
            <rFont val="Tahoma"/>
            <family val="2"/>
          </rPr>
          <t xml:space="preserve">
19/20 contributions with 2% inflation and ongoing for future years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Birch, Emma</author>
  </authors>
  <commentList>
    <comment ref="C30" authorId="0" shapeId="0" xr:uid="{2BDE3E56-368B-4B5C-AC20-3FFA5BBF0FDF}">
      <text>
        <r>
          <rPr>
            <b/>
            <sz val="9"/>
            <color indexed="81"/>
            <rFont val="Tahoma"/>
            <family val="2"/>
          </rPr>
          <t>Birch, Emma:</t>
        </r>
        <r>
          <rPr>
            <sz val="9"/>
            <color indexed="81"/>
            <rFont val="Tahoma"/>
            <family val="2"/>
          </rPr>
          <t xml:space="preserve">
One band E post removed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Birch, Emma</author>
  </authors>
  <commentList>
    <comment ref="B6" authorId="0" shapeId="0" xr:uid="{8C8EBAD2-E037-44C7-92CC-6419E2BDDBB1}">
      <text>
        <r>
          <rPr>
            <b/>
            <sz val="9"/>
            <color indexed="81"/>
            <rFont val="Tahoma"/>
            <family val="2"/>
          </rPr>
          <t>Birch, Emma:</t>
        </r>
        <r>
          <rPr>
            <sz val="9"/>
            <color indexed="81"/>
            <rFont val="Tahoma"/>
            <family val="2"/>
          </rPr>
          <t xml:space="preserve">
As per old model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McInnes, Emma</author>
  </authors>
  <commentList>
    <comment ref="G73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McInnes, Emma:</t>
        </r>
        <r>
          <rPr>
            <sz val="9"/>
            <color indexed="81"/>
            <rFont val="Tahoma"/>
            <family val="2"/>
          </rPr>
          <t xml:space="preserve">
Taken as 50% of one bedroom</t>
        </r>
      </text>
    </comment>
    <comment ref="H75" authorId="0" shapeId="0" xr:uid="{00000000-0006-0000-0900-000002000000}">
      <text>
        <r>
          <rPr>
            <b/>
            <sz val="9"/>
            <color indexed="81"/>
            <rFont val="Tahoma"/>
            <family val="2"/>
          </rPr>
          <t>McInnes, Emma:</t>
        </r>
        <r>
          <rPr>
            <sz val="9"/>
            <color indexed="81"/>
            <rFont val="Tahoma"/>
            <family val="2"/>
          </rPr>
          <t xml:space="preserve">
18/19 planning numbers from snapshot (do not add up correctly)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McInnes, Emma</author>
  </authors>
  <commentList>
    <comment ref="E13" authorId="0" shapeId="0" xr:uid="{00000000-0006-0000-0B00-000001000000}">
      <text>
        <r>
          <rPr>
            <b/>
            <sz val="9"/>
            <color indexed="81"/>
            <rFont val="Tahoma"/>
            <family val="2"/>
          </rPr>
          <t>McInnes, Emma:</t>
        </r>
        <r>
          <rPr>
            <sz val="9"/>
            <color indexed="81"/>
            <rFont val="Tahoma"/>
            <family val="2"/>
          </rPr>
          <t xml:space="preserve">
Based on actual data</t>
        </r>
      </text>
    </comment>
    <comment ref="F13" authorId="0" shapeId="0" xr:uid="{00000000-0006-0000-0B00-000002000000}">
      <text>
        <r>
          <rPr>
            <b/>
            <sz val="9"/>
            <color indexed="81"/>
            <rFont val="Tahoma"/>
            <family val="2"/>
          </rPr>
          <t>McInnes, Emma:</t>
        </r>
        <r>
          <rPr>
            <sz val="9"/>
            <color indexed="81"/>
            <rFont val="Tahoma"/>
            <family val="2"/>
          </rPr>
          <t xml:space="preserve">
Based on average figures supplied</t>
        </r>
      </text>
    </comment>
    <comment ref="G13" authorId="0" shapeId="0" xr:uid="{00000000-0006-0000-0B00-000003000000}">
      <text>
        <r>
          <rPr>
            <b/>
            <sz val="9"/>
            <color indexed="81"/>
            <rFont val="Tahoma"/>
            <family val="2"/>
          </rPr>
          <t>McInnes, Emma:</t>
        </r>
        <r>
          <rPr>
            <sz val="9"/>
            <color indexed="81"/>
            <rFont val="Tahoma"/>
            <family val="2"/>
          </rPr>
          <t xml:space="preserve">
19/20 contributions with NO inflation and ongoing for future years</t>
        </r>
      </text>
    </comment>
  </commentList>
</comments>
</file>

<file path=xl/sharedStrings.xml><?xml version="1.0" encoding="utf-8"?>
<sst xmlns="http://schemas.openxmlformats.org/spreadsheetml/2006/main" count="1146" uniqueCount="363">
  <si>
    <t>2018/19</t>
  </si>
  <si>
    <t>Description</t>
  </si>
  <si>
    <t xml:space="preserve">BUDGET </t>
  </si>
  <si>
    <t>Rangers</t>
  </si>
  <si>
    <t>Dog Initiatives</t>
  </si>
  <si>
    <t xml:space="preserve">                 20,000.00 </t>
  </si>
  <si>
    <t xml:space="preserve">Operating Budget </t>
  </si>
  <si>
    <t xml:space="preserve">                 10,000.00 </t>
  </si>
  <si>
    <t xml:space="preserve">Monitoring </t>
  </si>
  <si>
    <t xml:space="preserve">                 30,000.00 </t>
  </si>
  <si>
    <t>Partnership Co-ordinator Officer</t>
  </si>
  <si>
    <t xml:space="preserve">                 30,000.00 </t>
  </si>
  <si>
    <t>Marketing Officer</t>
  </si>
  <si>
    <t xml:space="preserve">                 40,000.00 </t>
  </si>
  <si>
    <t>Marketing Budget</t>
  </si>
  <si>
    <t xml:space="preserve">                 10,000.00 </t>
  </si>
  <si>
    <t>Total</t>
  </si>
  <si>
    <t>In-perpetuity calculation (with in-perpetuity defined as 80 years)</t>
  </si>
  <si>
    <t>An 'In-perpetuity fund' of money is accumulated between 2016/17 and 2033/34</t>
  </si>
  <si>
    <t>Assumed interest rates at 0.75% for the foreseeable future</t>
  </si>
  <si>
    <t>Interest from 2034/35</t>
  </si>
  <si>
    <t>Spending over the 80 years after 2033/4 is funded from a mix of interest and drawing on the capital in the fund.</t>
  </si>
  <si>
    <t>Inflation</t>
  </si>
  <si>
    <t>Spend during the year has a 2% inflation added to it for the duration</t>
  </si>
  <si>
    <t xml:space="preserve"> </t>
  </si>
  <si>
    <t>2016/17</t>
  </si>
  <si>
    <t>2017/18</t>
  </si>
  <si>
    <t>2019/20</t>
  </si>
  <si>
    <t>2020/21</t>
  </si>
  <si>
    <t>2021/22</t>
  </si>
  <si>
    <t>2022/23</t>
  </si>
  <si>
    <t>2023/24</t>
  </si>
  <si>
    <t>2024/25</t>
  </si>
  <si>
    <t>2025/26</t>
  </si>
  <si>
    <t>2026/27</t>
  </si>
  <si>
    <t>2027/28</t>
  </si>
  <si>
    <t>2028/29</t>
  </si>
  <si>
    <t>2029/30</t>
  </si>
  <si>
    <t>2030/31</t>
  </si>
  <si>
    <t>2031/32</t>
  </si>
  <si>
    <t>2032/33</t>
  </si>
  <si>
    <t>2033/34</t>
  </si>
  <si>
    <t>a</t>
  </si>
  <si>
    <t>Fund value at year start</t>
  </si>
  <si>
    <t>b</t>
  </si>
  <si>
    <t>Interest rate</t>
  </si>
  <si>
    <t>c</t>
  </si>
  <si>
    <t>Interest generated in year</t>
  </si>
  <si>
    <t>d</t>
  </si>
  <si>
    <t>Income from developers</t>
  </si>
  <si>
    <t>e</t>
  </si>
  <si>
    <t>Fund value at year end</t>
  </si>
  <si>
    <t>Spend during year with 2% inflation from 20/21</t>
  </si>
  <si>
    <t>2034/5</t>
  </si>
  <si>
    <t>2035/6</t>
  </si>
  <si>
    <t>2036/7</t>
  </si>
  <si>
    <t>2037/8</t>
  </si>
  <si>
    <t>2038/9</t>
  </si>
  <si>
    <t>2039/40</t>
  </si>
  <si>
    <t>2040/1</t>
  </si>
  <si>
    <t>2041/2</t>
  </si>
  <si>
    <t>2042/3</t>
  </si>
  <si>
    <t>2043/4</t>
  </si>
  <si>
    <t>2045/6</t>
  </si>
  <si>
    <t>2046/7</t>
  </si>
  <si>
    <t>2047/8</t>
  </si>
  <si>
    <t>2048/9</t>
  </si>
  <si>
    <t>2049/50</t>
  </si>
  <si>
    <t>2050/1</t>
  </si>
  <si>
    <t>2051/2</t>
  </si>
  <si>
    <t>2052/3</t>
  </si>
  <si>
    <t>2053/4</t>
  </si>
  <si>
    <t>2054/5</t>
  </si>
  <si>
    <t>2055/6</t>
  </si>
  <si>
    <t>2056/7</t>
  </si>
  <si>
    <t>2057/8</t>
  </si>
  <si>
    <t>2058/9</t>
  </si>
  <si>
    <t>2060/1</t>
  </si>
  <si>
    <t>2061/2</t>
  </si>
  <si>
    <t>2062/3</t>
  </si>
  <si>
    <t>2063/4</t>
  </si>
  <si>
    <t>2064/5</t>
  </si>
  <si>
    <t>2065/6</t>
  </si>
  <si>
    <t>2066/7</t>
  </si>
  <si>
    <t>2067/8</t>
  </si>
  <si>
    <t>2068/9</t>
  </si>
  <si>
    <t>2069/70</t>
  </si>
  <si>
    <t>2070/1</t>
  </si>
  <si>
    <t>2071/2</t>
  </si>
  <si>
    <t>2072/3</t>
  </si>
  <si>
    <t>2073/4</t>
  </si>
  <si>
    <t>2074/5</t>
  </si>
  <si>
    <t>2075/6</t>
  </si>
  <si>
    <t>2076/7</t>
  </si>
  <si>
    <t>2077/8</t>
  </si>
  <si>
    <t>2078/9</t>
  </si>
  <si>
    <t>2079/80</t>
  </si>
  <si>
    <t>2080/1</t>
  </si>
  <si>
    <t>2081/2</t>
  </si>
  <si>
    <t>2082/3</t>
  </si>
  <si>
    <t>2083/4</t>
  </si>
  <si>
    <t>2084/5</t>
  </si>
  <si>
    <t>2085/6</t>
  </si>
  <si>
    <t>2086/7</t>
  </si>
  <si>
    <t>2087/8</t>
  </si>
  <si>
    <t>2088/9</t>
  </si>
  <si>
    <t>2089/90</t>
  </si>
  <si>
    <t>2090/1</t>
  </si>
  <si>
    <t>2091/2</t>
  </si>
  <si>
    <t>2092/3</t>
  </si>
  <si>
    <t>2093/4</t>
  </si>
  <si>
    <t>2094/5</t>
  </si>
  <si>
    <t>2095/6</t>
  </si>
  <si>
    <t>2096/7</t>
  </si>
  <si>
    <t>2097/8</t>
  </si>
  <si>
    <t>2098/9</t>
  </si>
  <si>
    <t>2098/2100</t>
  </si>
  <si>
    <t>2100/1</t>
  </si>
  <si>
    <t>2100/2</t>
  </si>
  <si>
    <t>2101/2</t>
  </si>
  <si>
    <t>2102/3</t>
  </si>
  <si>
    <t>2103/4</t>
  </si>
  <si>
    <t>2104/5</t>
  </si>
  <si>
    <t>2105/6</t>
  </si>
  <si>
    <t>2106/7</t>
  </si>
  <si>
    <t>2107/8</t>
  </si>
  <si>
    <t>2108/9</t>
  </si>
  <si>
    <t>2109/10</t>
  </si>
  <si>
    <t>2110/11</t>
  </si>
  <si>
    <t>2111/12</t>
  </si>
  <si>
    <t>2112/3</t>
  </si>
  <si>
    <t>2113/4</t>
  </si>
  <si>
    <t>Spend during year including 2% inflation</t>
  </si>
  <si>
    <t>Amount left in fund</t>
  </si>
  <si>
    <t>Interest earned</t>
  </si>
  <si>
    <t>In-perpetuity calculation with in-perpetuity defined as 80 years</t>
  </si>
  <si>
    <t>Amend number in the yellow cell to revise the calculation:-</t>
  </si>
  <si>
    <t>Amount of spending post-2034 which needs to be funded (@ 2034 prices) =</t>
  </si>
  <si>
    <t>Required annual contribution into fund before 2034 =</t>
  </si>
  <si>
    <t xml:space="preserve">Balance in fund at year 2114 = </t>
  </si>
  <si>
    <t xml:space="preserve">Assumed interest rates are the latest forecasts by Capita. </t>
  </si>
  <si>
    <t>An assumed inflation rate of 2% post 2034 is incorporated. Inflation before then is addressed by the developer contribution being index linked.</t>
  </si>
  <si>
    <t>Money from development</t>
  </si>
  <si>
    <t>In the table above:-</t>
  </si>
  <si>
    <t>row (a) = (e) of previous year</t>
  </si>
  <si>
    <t>row (d) = amount transferred to the in-perpetuity fund in that year</t>
  </si>
  <si>
    <t>rom (e) = (a)+(c)+(d)</t>
  </si>
  <si>
    <t>Spent during year</t>
  </si>
  <si>
    <t>row (b) is the cost of the in-perpetuity mitgation measures, increased by 2% each year to allow for inflation</t>
  </si>
  <si>
    <t>row (c) = (a)-(b)</t>
  </si>
  <si>
    <t>row (d) = (c)x2.5%</t>
  </si>
  <si>
    <t xml:space="preserve">row (e) = (c)+(d) </t>
  </si>
  <si>
    <t>2099/2100</t>
  </si>
  <si>
    <t>Inflation &amp; Interest</t>
  </si>
  <si>
    <t>2034/35</t>
  </si>
  <si>
    <t>2035/36</t>
  </si>
  <si>
    <t>2036/37</t>
  </si>
  <si>
    <t>2037/38</t>
  </si>
  <si>
    <t>2038/39</t>
  </si>
  <si>
    <t>2040/41</t>
  </si>
  <si>
    <t>2041/42</t>
  </si>
  <si>
    <t>2042/43</t>
  </si>
  <si>
    <t>2043/44</t>
  </si>
  <si>
    <t>2044/45</t>
  </si>
  <si>
    <t>2045/46</t>
  </si>
  <si>
    <t>2046/47</t>
  </si>
  <si>
    <t>2047/48</t>
  </si>
  <si>
    <t>2048/49</t>
  </si>
  <si>
    <t>Staff Costs Inflation</t>
  </si>
  <si>
    <t>Non Staff Inflation</t>
  </si>
  <si>
    <t>Investment Interest</t>
  </si>
  <si>
    <t>Income Inflation</t>
  </si>
  <si>
    <t>2050/51</t>
  </si>
  <si>
    <t>2051/52</t>
  </si>
  <si>
    <t>2052/53</t>
  </si>
  <si>
    <t>2053/54</t>
  </si>
  <si>
    <t>2054/55</t>
  </si>
  <si>
    <t>2055/56</t>
  </si>
  <si>
    <t>2056/57</t>
  </si>
  <si>
    <t>2057/58</t>
  </si>
  <si>
    <t>2058/59</t>
  </si>
  <si>
    <t>2059/60</t>
  </si>
  <si>
    <t>2060/61</t>
  </si>
  <si>
    <t>2061/62</t>
  </si>
  <si>
    <t>2062/63</t>
  </si>
  <si>
    <t>2063/64</t>
  </si>
  <si>
    <t>2064/65</t>
  </si>
  <si>
    <t>2065/66</t>
  </si>
  <si>
    <t>2066/67</t>
  </si>
  <si>
    <t>2067/68</t>
  </si>
  <si>
    <t>2068/69</t>
  </si>
  <si>
    <t>2070/71</t>
  </si>
  <si>
    <t>2071/72</t>
  </si>
  <si>
    <t>2072/73</t>
  </si>
  <si>
    <t>2073/74</t>
  </si>
  <si>
    <t>2074/75</t>
  </si>
  <si>
    <t>2075/76</t>
  </si>
  <si>
    <t>2076/77</t>
  </si>
  <si>
    <t>2077/78</t>
  </si>
  <si>
    <t>2078/79</t>
  </si>
  <si>
    <t>2080/81</t>
  </si>
  <si>
    <t>2081/82</t>
  </si>
  <si>
    <t>2082/83</t>
  </si>
  <si>
    <t>2083/84</t>
  </si>
  <si>
    <t>2084/85</t>
  </si>
  <si>
    <t>2085/86</t>
  </si>
  <si>
    <t>2086/87</t>
  </si>
  <si>
    <t>2087/88</t>
  </si>
  <si>
    <t>2088/89</t>
  </si>
  <si>
    <t>2090/91</t>
  </si>
  <si>
    <t>2091/92</t>
  </si>
  <si>
    <t>2092/93</t>
  </si>
  <si>
    <t>2093/94</t>
  </si>
  <si>
    <t>2094/95</t>
  </si>
  <si>
    <t>2095/96</t>
  </si>
  <si>
    <t>2096/97</t>
  </si>
  <si>
    <t>2097/98</t>
  </si>
  <si>
    <t>2098/99</t>
  </si>
  <si>
    <t>2100/01</t>
  </si>
  <si>
    <t>2101/02</t>
  </si>
  <si>
    <t>2102/03</t>
  </si>
  <si>
    <t>2103/04</t>
  </si>
  <si>
    <t>2104/05</t>
  </si>
  <si>
    <t>2105/06</t>
  </si>
  <si>
    <t>2106/07</t>
  </si>
  <si>
    <t>2107/08</t>
  </si>
  <si>
    <t>2108/09</t>
  </si>
  <si>
    <t>2112/13</t>
  </si>
  <si>
    <t>2113/14</t>
  </si>
  <si>
    <t>2114/15</t>
  </si>
  <si>
    <t>2115/16</t>
  </si>
  <si>
    <t>2116/17</t>
  </si>
  <si>
    <t>2117/18</t>
  </si>
  <si>
    <t>2118/19</t>
  </si>
  <si>
    <t>2119/20</t>
  </si>
  <si>
    <t>2120/21</t>
  </si>
  <si>
    <t>2121/22</t>
  </si>
  <si>
    <t>2122/23</t>
  </si>
  <si>
    <t>2123/24</t>
  </si>
  <si>
    <t>2124/25</t>
  </si>
  <si>
    <t>2125/26</t>
  </si>
  <si>
    <t>2126/27</t>
  </si>
  <si>
    <t>2127/28</t>
  </si>
  <si>
    <t>2128/29</t>
  </si>
  <si>
    <t>2129/30</t>
  </si>
  <si>
    <t>Inflation - All</t>
  </si>
  <si>
    <t>An 'In-perpetuity fund' of money is accumulated between 2016/17 and 2049/50</t>
  </si>
  <si>
    <t>Assumed constant interest rates at 1.25% post 2029</t>
  </si>
  <si>
    <t>Assumed constant investment interest rates at 2.4% for in-perpetuity fund post 2050</t>
  </si>
  <si>
    <t>Spending over the 80 years after 2050/51 is funded from a mix of interest and drawing on the capital in the fund.</t>
  </si>
  <si>
    <t>SBAP Budget</t>
  </si>
  <si>
    <t>Actuals</t>
  </si>
  <si>
    <t>Operational expenditure</t>
  </si>
  <si>
    <t>Grant Commitment</t>
  </si>
  <si>
    <t>Contribution to in-perpetuity fund</t>
  </si>
  <si>
    <t>Contribution to other reserves</t>
  </si>
  <si>
    <t>Fund</t>
  </si>
  <si>
    <t>Current</t>
  </si>
  <si>
    <t>In-perpetuity Fund</t>
  </si>
  <si>
    <t>Other Reserves</t>
  </si>
  <si>
    <t>Other reserves</t>
  </si>
  <si>
    <t>Interest on other reserves</t>
  </si>
  <si>
    <t>Reserve Value at Year End</t>
  </si>
  <si>
    <t>ACTUALS</t>
  </si>
  <si>
    <t>CURRENT</t>
  </si>
  <si>
    <t xml:space="preserve">Rangers </t>
  </si>
  <si>
    <t>6 people team (included in 13) includes dog post</t>
  </si>
  <si>
    <t>Dog Initiatives Lead Officer</t>
  </si>
  <si>
    <t>Included in 13</t>
  </si>
  <si>
    <t>Early Appointment of F grade</t>
  </si>
  <si>
    <t>Materials (signage)</t>
  </si>
  <si>
    <t>Financial modelling</t>
  </si>
  <si>
    <t>Stakeholder workshops</t>
  </si>
  <si>
    <t>13 HCC Team</t>
  </si>
  <si>
    <t>1 less grade E from 2050</t>
  </si>
  <si>
    <t>Dog initiatives</t>
  </si>
  <si>
    <t>Dog Lead Officer Spend Budget</t>
  </si>
  <si>
    <t>30 in new</t>
  </si>
  <si>
    <t>Campaigns &amp;  Engagement Officer</t>
  </si>
  <si>
    <t>HCC employed grade F (not included in 13)</t>
  </si>
  <si>
    <t>Campaigns operational budget</t>
  </si>
  <si>
    <t>Spend</t>
  </si>
  <si>
    <t>Partnership Manager</t>
  </si>
  <si>
    <t>PCC Employed not included in 13</t>
  </si>
  <si>
    <t>Collaboration</t>
  </si>
  <si>
    <t>Operating budget</t>
  </si>
  <si>
    <t>Partnership Co'Ord Spend</t>
  </si>
  <si>
    <t>Monitoring (Consultancy Support)</t>
  </si>
  <si>
    <t xml:space="preserve">Consultancy </t>
  </si>
  <si>
    <t>Graphic Design Support</t>
  </si>
  <si>
    <t>No longer happens</t>
  </si>
  <si>
    <t>SBAP Cont to Monitoring Officer</t>
  </si>
  <si>
    <t>Monitoring Officer - H&amp;IOW Wildlife Trust (Not included in 13)</t>
  </si>
  <si>
    <t>Operating Expenditure</t>
  </si>
  <si>
    <t>Site Specific Project Monitoring Officer</t>
  </si>
  <si>
    <t>Fixed Amounts</t>
  </si>
  <si>
    <t>Site Specific Projects</t>
  </si>
  <si>
    <t>Capital Commitment</t>
  </si>
  <si>
    <t>Total budget</t>
  </si>
  <si>
    <t>Govt Target Inflation Rate</t>
  </si>
  <si>
    <t>Current Yr</t>
  </si>
  <si>
    <t>Operating expenditure</t>
  </si>
  <si>
    <t>SCC Pay  Scales with effect from 1 April 2019</t>
  </si>
  <si>
    <t>Super Rate</t>
  </si>
  <si>
    <t xml:space="preserve">Ni Rate </t>
  </si>
  <si>
    <t>Weekly Secondary Threshold</t>
  </si>
  <si>
    <t>FTE</t>
  </si>
  <si>
    <t>Pension</t>
  </si>
  <si>
    <t>yes</t>
  </si>
  <si>
    <t>Time Multiplier</t>
  </si>
  <si>
    <t>Annual Salary</t>
  </si>
  <si>
    <t>Monthly</t>
  </si>
  <si>
    <t>Hourly</t>
  </si>
  <si>
    <t>Additional Rates (per hour)</t>
  </si>
  <si>
    <t xml:space="preserve"> April 2018 Old SCP</t>
  </si>
  <si>
    <t>April 2019 SCP</t>
  </si>
  <si>
    <t>Annual Living Wage Payment £</t>
  </si>
  <si>
    <t xml:space="preserve"> Annual Salary 
April 2019
£</t>
  </si>
  <si>
    <t>Monthly 
£</t>
  </si>
  <si>
    <t>37 Hourly
£</t>
  </si>
  <si>
    <t>GRADES</t>
  </si>
  <si>
    <t>Basic</t>
  </si>
  <si>
    <t>NI</t>
  </si>
  <si>
    <t>Super</t>
  </si>
  <si>
    <t>New</t>
  </si>
  <si>
    <t>Not in Use</t>
  </si>
  <si>
    <t>SCC Chief Officer Pay Scales with effect from 1 April 2019</t>
  </si>
  <si>
    <t>S.C.P.</t>
  </si>
  <si>
    <t>CO5</t>
  </si>
  <si>
    <t>CO4APR08</t>
  </si>
  <si>
    <t>CO3APR08</t>
  </si>
  <si>
    <t>CO2.5APR08</t>
  </si>
  <si>
    <t>CO2.3APR08</t>
  </si>
  <si>
    <t>CO2.1APR08</t>
  </si>
  <si>
    <t>CO1.2</t>
  </si>
  <si>
    <t>CO1.1</t>
  </si>
  <si>
    <t>CHIEF</t>
  </si>
  <si>
    <t>So instead of a £564 flat rate, the Partnership will use a sliding scale of contributions.</t>
  </si>
  <si>
    <t>This will be:-</t>
  </si>
  <si>
    <t>£337 for 1 bedroom dwelling</t>
  </si>
  <si>
    <t>£487 for 2 bedroom dwelling</t>
  </si>
  <si>
    <t>£637 for 3 bedroom dwelling</t>
  </si>
  <si>
    <t>£749 for 4 bedroom dwelling</t>
  </si>
  <si>
    <t>£880 for 5 bedrooms or more</t>
  </si>
  <si>
    <t>Reduced rate taken as 50% of one bedroom dwelling</t>
  </si>
  <si>
    <t>Planning Contributions</t>
  </si>
  <si>
    <t>1 bed</t>
  </si>
  <si>
    <t>2 bed</t>
  </si>
  <si>
    <t>3 bed</t>
  </si>
  <si>
    <t>4 bed</t>
  </si>
  <si>
    <t>5 + bed</t>
  </si>
  <si>
    <t>Reduced rate</t>
  </si>
  <si>
    <t>Fee per dwelling</t>
  </si>
  <si>
    <t>18/19 planning no's</t>
  </si>
  <si>
    <t>£ Planning contributions 18/19</t>
  </si>
  <si>
    <t>Average for 19/20 onwards estimated at 2432</t>
  </si>
  <si>
    <t>% calculated based on 18/19 planning numbers</t>
  </si>
  <si>
    <t>Average Planning no's for 19/20 onwards</t>
  </si>
  <si>
    <t>£ Planning contributions 19/20</t>
  </si>
  <si>
    <t xml:space="preserve">Bank of England Projected inflation rates between 3 and 3 1/2 % </t>
  </si>
  <si>
    <t>Assumed interest rates increased to 2.5% from 2024/25 to 2027/28 onwards</t>
  </si>
  <si>
    <t>Money from developments (based an average predicted figures)- inflation not applied</t>
  </si>
  <si>
    <t xml:space="preserve">Spend during year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</si>
</sst>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&quot;£&quot;#,##0.00"/>
    <numFmt numFmtId="165" formatCode="&quot;£&quot;#,##0"/>
    <numFmt numFmtId="166" formatCode="_-* #,##0_-;\-* #,##0_-;_-* &quot;-&quot;??_-;_-@_-"/>
    <numFmt numFmtId="167" formatCode="#,##0.0000"/>
    <numFmt numFmtId="168" formatCode="0.0%"/>
    <numFmt numFmtId="169" formatCode="#,##0.0"/>
  </numFmts>
  <fonts count="21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Arial"/>
      <family val="2"/>
    </font>
    <font>
      <b/>
      <u/>
      <sz val="12"/>
      <color theme="1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color rgb="FFFF0000"/>
      <name val="Arial"/>
      <family val="2"/>
    </font>
    <font>
      <b/>
      <u/>
      <sz val="12"/>
      <color rgb="FFFF0000"/>
      <name val="Arial"/>
      <family val="2"/>
    </font>
    <font>
      <b/>
      <sz val="10"/>
      <color theme="1"/>
      <name val="Arial"/>
      <family val="2"/>
    </font>
    <font>
      <sz val="11"/>
      <color indexed="8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gray0625">
        <bgColor indexed="40"/>
      </patternFill>
    </fill>
    <fill>
      <patternFill patternType="gray0625">
        <bgColor indexed="43"/>
      </patternFill>
    </fill>
    <fill>
      <patternFill patternType="gray0625">
        <bgColor indexed="45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6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rgb="FFFF0000"/>
      </left>
      <right/>
      <top style="double">
        <color rgb="FFFF0000"/>
      </top>
      <bottom/>
      <diagonal/>
    </border>
    <border>
      <left/>
      <right/>
      <top style="double">
        <color rgb="FFFF0000"/>
      </top>
      <bottom/>
      <diagonal/>
    </border>
    <border>
      <left/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/>
      <top/>
      <bottom/>
      <diagonal/>
    </border>
    <border>
      <left/>
      <right style="double">
        <color rgb="FFFF0000"/>
      </right>
      <top/>
      <bottom/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10" fillId="0" borderId="0"/>
    <xf numFmtId="0" fontId="12" fillId="0" borderId="0"/>
    <xf numFmtId="0" fontId="3" fillId="0" borderId="0"/>
    <xf numFmtId="0" fontId="20" fillId="0" borderId="0"/>
  </cellStyleXfs>
  <cellXfs count="27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43" fontId="0" fillId="0" borderId="0" xfId="1" applyFont="1" applyAlignment="1">
      <alignment vertical="center"/>
    </xf>
    <xf numFmtId="0" fontId="5" fillId="0" borderId="0" xfId="0" applyFont="1" applyAlignment="1">
      <alignment horizontal="left"/>
    </xf>
    <xf numFmtId="0" fontId="5" fillId="0" borderId="7" xfId="0" applyFont="1" applyBorder="1" applyAlignment="1">
      <alignment horizontal="left"/>
    </xf>
    <xf numFmtId="165" fontId="6" fillId="2" borderId="9" xfId="0" applyNumberFormat="1" applyFont="1" applyFill="1" applyBorder="1" applyAlignment="1">
      <alignment horizontal="left"/>
    </xf>
    <xf numFmtId="165" fontId="6" fillId="0" borderId="9" xfId="0" applyNumberFormat="1" applyFont="1" applyBorder="1" applyAlignment="1">
      <alignment horizontal="left"/>
    </xf>
    <xf numFmtId="165" fontId="6" fillId="0" borderId="12" xfId="0" applyNumberFormat="1" applyFont="1" applyBorder="1" applyAlignment="1">
      <alignment horizontal="left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13" xfId="0" applyBorder="1" applyAlignment="1">
      <alignment horizontal="left"/>
    </xf>
    <xf numFmtId="0" fontId="7" fillId="0" borderId="13" xfId="0" applyFont="1" applyBorder="1" applyAlignment="1">
      <alignment horizontal="center"/>
    </xf>
    <xf numFmtId="165" fontId="0" fillId="0" borderId="13" xfId="0" applyNumberFormat="1" applyBorder="1" applyAlignment="1">
      <alignment horizontal="right"/>
    </xf>
    <xf numFmtId="10" fontId="0" fillId="0" borderId="13" xfId="0" applyNumberFormat="1" applyBorder="1" applyAlignment="1">
      <alignment horizontal="right"/>
    </xf>
    <xf numFmtId="164" fontId="0" fillId="0" borderId="13" xfId="0" applyNumberFormat="1" applyBorder="1" applyAlignment="1">
      <alignment horizontal="left"/>
    </xf>
    <xf numFmtId="3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left"/>
    </xf>
    <xf numFmtId="0" fontId="0" fillId="0" borderId="13" xfId="0" applyBorder="1"/>
    <xf numFmtId="0" fontId="7" fillId="0" borderId="13" xfId="0" applyFont="1" applyBorder="1"/>
    <xf numFmtId="14" fontId="7" fillId="0" borderId="13" xfId="0" applyNumberFormat="1" applyFont="1" applyBorder="1" applyAlignment="1">
      <alignment horizontal="center"/>
    </xf>
    <xf numFmtId="165" fontId="0" fillId="0" borderId="13" xfId="0" applyNumberFormat="1" applyBorder="1"/>
    <xf numFmtId="2" fontId="1" fillId="0" borderId="0" xfId="0" applyNumberFormat="1" applyFont="1" applyAlignment="1">
      <alignment horizontal="right" vertical="center"/>
    </xf>
    <xf numFmtId="0" fontId="4" fillId="0" borderId="0" xfId="0" applyFont="1"/>
    <xf numFmtId="0" fontId="0" fillId="0" borderId="13" xfId="0" applyBorder="1" applyAlignment="1">
      <alignment vertical="center"/>
    </xf>
    <xf numFmtId="164" fontId="0" fillId="0" borderId="13" xfId="0" applyNumberFormat="1" applyBorder="1" applyAlignment="1">
      <alignment vertical="center"/>
    </xf>
    <xf numFmtId="43" fontId="0" fillId="0" borderId="13" xfId="1" applyFont="1" applyBorder="1" applyAlignment="1">
      <alignment vertical="center"/>
    </xf>
    <xf numFmtId="10" fontId="0" fillId="0" borderId="13" xfId="0" applyNumberFormat="1" applyBorder="1" applyAlignment="1">
      <alignment vertical="center"/>
    </xf>
    <xf numFmtId="0" fontId="0" fillId="0" borderId="13" xfId="0" applyBorder="1" applyAlignment="1">
      <alignment vertical="center" wrapText="1"/>
    </xf>
    <xf numFmtId="166" fontId="0" fillId="0" borderId="13" xfId="1" applyNumberFormat="1" applyFont="1" applyBorder="1" applyAlignment="1">
      <alignment vertical="center"/>
    </xf>
    <xf numFmtId="0" fontId="0" fillId="0" borderId="0" xfId="0" applyAlignment="1">
      <alignment horizontal="center"/>
    </xf>
    <xf numFmtId="0" fontId="4" fillId="0" borderId="1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165" fontId="0" fillId="0" borderId="13" xfId="0" applyNumberFormat="1" applyBorder="1" applyAlignment="1">
      <alignment vertical="center"/>
    </xf>
    <xf numFmtId="165" fontId="4" fillId="0" borderId="13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7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left" vertical="center" wrapText="1"/>
    </xf>
    <xf numFmtId="165" fontId="0" fillId="0" borderId="13" xfId="0" applyNumberFormat="1" applyBorder="1" applyAlignment="1">
      <alignment horizontal="right" vertical="center"/>
    </xf>
    <xf numFmtId="164" fontId="0" fillId="0" borderId="13" xfId="0" applyNumberForma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165" fontId="0" fillId="3" borderId="13" xfId="0" applyNumberFormat="1" applyFill="1" applyBorder="1" applyAlignment="1">
      <alignment vertical="center"/>
    </xf>
    <xf numFmtId="0" fontId="7" fillId="0" borderId="13" xfId="0" applyFont="1" applyBorder="1" applyAlignment="1">
      <alignment vertical="center"/>
    </xf>
    <xf numFmtId="14" fontId="7" fillId="0" borderId="13" xfId="0" applyNumberFormat="1" applyFont="1" applyBorder="1" applyAlignment="1">
      <alignment horizontal="center" vertical="center"/>
    </xf>
    <xf numFmtId="3" fontId="0" fillId="0" borderId="0" xfId="0" applyNumberFormat="1" applyAlignment="1">
      <alignment vertical="center"/>
    </xf>
    <xf numFmtId="0" fontId="0" fillId="4" borderId="13" xfId="0" applyFill="1" applyBorder="1" applyAlignment="1">
      <alignment horizontal="left" vertical="center"/>
    </xf>
    <xf numFmtId="0" fontId="0" fillId="4" borderId="13" xfId="0" applyFill="1" applyBorder="1" applyAlignment="1">
      <alignment horizontal="left" vertical="center" wrapText="1"/>
    </xf>
    <xf numFmtId="10" fontId="0" fillId="4" borderId="13" xfId="0" applyNumberFormat="1" applyFill="1" applyBorder="1" applyAlignment="1">
      <alignment horizontal="right" vertical="center"/>
    </xf>
    <xf numFmtId="0" fontId="11" fillId="0" borderId="0" xfId="2" applyFont="1" applyAlignment="1">
      <alignment horizontal="center"/>
    </xf>
    <xf numFmtId="0" fontId="10" fillId="0" borderId="0" xfId="2"/>
    <xf numFmtId="0" fontId="10" fillId="0" borderId="0" xfId="2" applyAlignment="1">
      <alignment horizontal="center"/>
    </xf>
    <xf numFmtId="10" fontId="0" fillId="0" borderId="20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0" fontId="0" fillId="0" borderId="0" xfId="0" applyNumberFormat="1"/>
    <xf numFmtId="0" fontId="0" fillId="0" borderId="0" xfId="0" applyAlignment="1">
      <alignment horizontal="center" vertical="center" wrapText="1"/>
    </xf>
    <xf numFmtId="3" fontId="13" fillId="0" borderId="0" xfId="3" applyNumberFormat="1" applyFont="1" applyAlignment="1">
      <alignment horizontal="center" wrapText="1"/>
    </xf>
    <xf numFmtId="0" fontId="14" fillId="0" borderId="0" xfId="2" applyFont="1" applyAlignment="1">
      <alignment horizontal="center"/>
    </xf>
    <xf numFmtId="0" fontId="13" fillId="0" borderId="20" xfId="0" applyFont="1" applyBorder="1" applyAlignment="1">
      <alignment horizontal="center" vertical="center"/>
    </xf>
    <xf numFmtId="0" fontId="13" fillId="0" borderId="0" xfId="0" applyFont="1"/>
    <xf numFmtId="0" fontId="16" fillId="5" borderId="13" xfId="3" applyFont="1" applyFill="1" applyBorder="1" applyAlignment="1">
      <alignment horizontal="center" vertical="center" wrapText="1"/>
    </xf>
    <xf numFmtId="0" fontId="16" fillId="6" borderId="13" xfId="3" applyFont="1" applyFill="1" applyBorder="1" applyAlignment="1">
      <alignment horizontal="center" vertical="center" wrapText="1"/>
    </xf>
    <xf numFmtId="3" fontId="16" fillId="6" borderId="13" xfId="3" applyNumberFormat="1" applyFont="1" applyFill="1" applyBorder="1" applyAlignment="1">
      <alignment horizontal="center" vertical="center" wrapText="1"/>
    </xf>
    <xf numFmtId="0" fontId="16" fillId="6" borderId="21" xfId="3" applyFont="1" applyFill="1" applyBorder="1" applyAlignment="1">
      <alignment horizontal="center" vertical="center" wrapText="1"/>
    </xf>
    <xf numFmtId="0" fontId="16" fillId="0" borderId="0" xfId="3" applyFont="1" applyAlignment="1">
      <alignment horizontal="center" vertical="center" wrapText="1"/>
    </xf>
    <xf numFmtId="4" fontId="13" fillId="0" borderId="22" xfId="0" applyNumberFormat="1" applyFont="1" applyBorder="1" applyAlignment="1">
      <alignment horizontal="center" vertical="center"/>
    </xf>
    <xf numFmtId="4" fontId="13" fillId="0" borderId="23" xfId="0" applyNumberFormat="1" applyFont="1" applyBorder="1" applyAlignment="1">
      <alignment horizontal="center" vertical="center"/>
    </xf>
    <xf numFmtId="4" fontId="13" fillId="7" borderId="24" xfId="0" applyNumberFormat="1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/>
    </xf>
    <xf numFmtId="0" fontId="16" fillId="0" borderId="15" xfId="3" applyFont="1" applyBorder="1" applyAlignment="1">
      <alignment horizontal="center"/>
    </xf>
    <xf numFmtId="0" fontId="12" fillId="8" borderId="25" xfId="3" applyFill="1" applyBorder="1"/>
    <xf numFmtId="4" fontId="16" fillId="0" borderId="13" xfId="3" applyNumberFormat="1" applyFont="1" applyBorder="1" applyAlignment="1">
      <alignment horizontal="center"/>
    </xf>
    <xf numFmtId="167" fontId="16" fillId="0" borderId="13" xfId="3" applyNumberFormat="1" applyFont="1" applyBorder="1" applyAlignment="1">
      <alignment horizontal="center"/>
    </xf>
    <xf numFmtId="0" fontId="16" fillId="9" borderId="26" xfId="3" applyFont="1" applyFill="1" applyBorder="1" applyAlignment="1">
      <alignment horizontal="center"/>
    </xf>
    <xf numFmtId="0" fontId="16" fillId="0" borderId="14" xfId="3" applyFont="1" applyBorder="1" applyAlignment="1">
      <alignment horizontal="center"/>
    </xf>
    <xf numFmtId="0" fontId="16" fillId="0" borderId="27" xfId="3" applyFont="1" applyBorder="1" applyAlignment="1">
      <alignment horizontal="center"/>
    </xf>
    <xf numFmtId="0" fontId="16" fillId="0" borderId="0" xfId="3" applyFont="1" applyAlignment="1">
      <alignment horizontal="center"/>
    </xf>
    <xf numFmtId="4" fontId="0" fillId="0" borderId="28" xfId="0" applyNumberForma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0" fontId="16" fillId="9" borderId="29" xfId="3" applyFont="1" applyFill="1" applyBorder="1" applyAlignment="1">
      <alignment horizontal="center"/>
    </xf>
    <xf numFmtId="0" fontId="16" fillId="0" borderId="30" xfId="3" applyFont="1" applyBorder="1" applyAlignment="1">
      <alignment horizontal="center"/>
    </xf>
    <xf numFmtId="0" fontId="16" fillId="0" borderId="31" xfId="3" applyFont="1" applyBorder="1" applyAlignment="1">
      <alignment horizontal="center"/>
    </xf>
    <xf numFmtId="0" fontId="16" fillId="0" borderId="32" xfId="3" applyFont="1" applyBorder="1" applyAlignment="1">
      <alignment horizontal="center"/>
    </xf>
    <xf numFmtId="0" fontId="16" fillId="10" borderId="33" xfId="3" applyFont="1" applyFill="1" applyBorder="1" applyAlignment="1">
      <alignment horizontal="center"/>
    </xf>
    <xf numFmtId="0" fontId="16" fillId="0" borderId="34" xfId="3" applyFont="1" applyBorder="1" applyAlignment="1">
      <alignment horizontal="center"/>
    </xf>
    <xf numFmtId="0" fontId="16" fillId="10" borderId="35" xfId="3" applyFont="1" applyFill="1" applyBorder="1" applyAlignment="1">
      <alignment horizontal="center"/>
    </xf>
    <xf numFmtId="0" fontId="16" fillId="0" borderId="36" xfId="3" applyFont="1" applyBorder="1" applyAlignment="1">
      <alignment horizontal="center"/>
    </xf>
    <xf numFmtId="0" fontId="16" fillId="0" borderId="37" xfId="3" applyFont="1" applyBorder="1" applyAlignment="1">
      <alignment horizontal="center"/>
    </xf>
    <xf numFmtId="0" fontId="16" fillId="11" borderId="33" xfId="3" applyFont="1" applyFill="1" applyBorder="1" applyAlignment="1">
      <alignment horizontal="center"/>
    </xf>
    <xf numFmtId="0" fontId="16" fillId="0" borderId="38" xfId="3" applyFont="1" applyBorder="1" applyAlignment="1">
      <alignment horizontal="center"/>
    </xf>
    <xf numFmtId="0" fontId="16" fillId="12" borderId="39" xfId="3" applyFont="1" applyFill="1" applyBorder="1" applyAlignment="1">
      <alignment horizontal="center"/>
    </xf>
    <xf numFmtId="0" fontId="16" fillId="0" borderId="40" xfId="3" applyFont="1" applyBorder="1" applyAlignment="1">
      <alignment horizontal="center"/>
    </xf>
    <xf numFmtId="0" fontId="16" fillId="13" borderId="33" xfId="3" applyFont="1" applyFill="1" applyBorder="1" applyAlignment="1">
      <alignment horizontal="center"/>
    </xf>
    <xf numFmtId="0" fontId="0" fillId="0" borderId="41" xfId="0" applyBorder="1"/>
    <xf numFmtId="0" fontId="16" fillId="13" borderId="39" xfId="3" applyFont="1" applyFill="1" applyBorder="1" applyAlignment="1">
      <alignment horizontal="center"/>
    </xf>
    <xf numFmtId="0" fontId="16" fillId="0" borderId="42" xfId="3" applyFont="1" applyBorder="1" applyAlignment="1">
      <alignment horizontal="center"/>
    </xf>
    <xf numFmtId="0" fontId="16" fillId="0" borderId="23" xfId="3" applyFont="1" applyBorder="1" applyAlignment="1">
      <alignment horizontal="center"/>
    </xf>
    <xf numFmtId="0" fontId="12" fillId="0" borderId="15" xfId="3" applyBorder="1"/>
    <xf numFmtId="0" fontId="16" fillId="12" borderId="33" xfId="3" applyFont="1" applyFill="1" applyBorder="1" applyAlignment="1">
      <alignment horizontal="center"/>
    </xf>
    <xf numFmtId="0" fontId="12" fillId="0" borderId="34" xfId="3" applyBorder="1"/>
    <xf numFmtId="0" fontId="12" fillId="0" borderId="36" xfId="3" applyBorder="1" applyAlignment="1">
      <alignment horizontal="center"/>
    </xf>
    <xf numFmtId="0" fontId="12" fillId="0" borderId="15" xfId="3" applyBorder="1" applyAlignment="1">
      <alignment horizontal="center"/>
    </xf>
    <xf numFmtId="0" fontId="16" fillId="12" borderId="35" xfId="3" applyFont="1" applyFill="1" applyBorder="1" applyAlignment="1">
      <alignment horizontal="center"/>
    </xf>
    <xf numFmtId="0" fontId="16" fillId="3" borderId="15" xfId="3" applyFont="1" applyFill="1" applyBorder="1" applyAlignment="1">
      <alignment horizontal="center"/>
    </xf>
    <xf numFmtId="0" fontId="12" fillId="3" borderId="25" xfId="3" applyFill="1" applyBorder="1"/>
    <xf numFmtId="4" fontId="16" fillId="3" borderId="13" xfId="3" applyNumberFormat="1" applyFont="1" applyFill="1" applyBorder="1" applyAlignment="1">
      <alignment horizontal="center"/>
    </xf>
    <xf numFmtId="167" fontId="16" fillId="3" borderId="13" xfId="3" applyNumberFormat="1" applyFont="1" applyFill="1" applyBorder="1" applyAlignment="1">
      <alignment horizontal="center"/>
    </xf>
    <xf numFmtId="0" fontId="12" fillId="3" borderId="43" xfId="3" applyFill="1" applyBorder="1" applyAlignment="1">
      <alignment horizontal="center"/>
    </xf>
    <xf numFmtId="0" fontId="0" fillId="3" borderId="0" xfId="0" applyFill="1"/>
    <xf numFmtId="0" fontId="16" fillId="3" borderId="31" xfId="3" applyFont="1" applyFill="1" applyBorder="1" applyAlignment="1">
      <alignment horizontal="center"/>
    </xf>
    <xf numFmtId="0" fontId="12" fillId="0" borderId="44" xfId="3" applyBorder="1" applyAlignment="1">
      <alignment horizontal="center"/>
    </xf>
    <xf numFmtId="0" fontId="16" fillId="14" borderId="33" xfId="3" applyFont="1" applyFill="1" applyBorder="1" applyAlignment="1">
      <alignment horizontal="center"/>
    </xf>
    <xf numFmtId="0" fontId="16" fillId="0" borderId="45" xfId="3" applyFont="1" applyBorder="1" applyAlignment="1">
      <alignment horizontal="center"/>
    </xf>
    <xf numFmtId="0" fontId="16" fillId="14" borderId="39" xfId="3" applyFont="1" applyFill="1" applyBorder="1" applyAlignment="1">
      <alignment horizontal="center"/>
    </xf>
    <xf numFmtId="167" fontId="16" fillId="0" borderId="15" xfId="3" applyNumberFormat="1" applyFont="1" applyBorder="1" applyAlignment="1">
      <alignment horizontal="center"/>
    </xf>
    <xf numFmtId="0" fontId="12" fillId="0" borderId="42" xfId="3" applyBorder="1"/>
    <xf numFmtId="0" fontId="16" fillId="14" borderId="35" xfId="3" applyFont="1" applyFill="1" applyBorder="1" applyAlignment="1">
      <alignment horizontal="center"/>
    </xf>
    <xf numFmtId="0" fontId="16" fillId="0" borderId="46" xfId="3" applyFont="1" applyBorder="1" applyAlignment="1">
      <alignment horizontal="center"/>
    </xf>
    <xf numFmtId="0" fontId="16" fillId="0" borderId="47" xfId="3" applyFont="1" applyBorder="1"/>
    <xf numFmtId="0" fontId="16" fillId="0" borderId="37" xfId="3" applyFont="1" applyBorder="1"/>
    <xf numFmtId="0" fontId="16" fillId="15" borderId="33" xfId="3" applyFont="1" applyFill="1" applyBorder="1" applyAlignment="1">
      <alignment horizontal="center"/>
    </xf>
    <xf numFmtId="0" fontId="12" fillId="0" borderId="0" xfId="3"/>
    <xf numFmtId="0" fontId="16" fillId="15" borderId="39" xfId="3" applyFont="1" applyFill="1" applyBorder="1" applyAlignment="1">
      <alignment horizontal="center"/>
    </xf>
    <xf numFmtId="0" fontId="12" fillId="0" borderId="47" xfId="3" applyBorder="1"/>
    <xf numFmtId="0" fontId="16" fillId="13" borderId="35" xfId="3" applyFont="1" applyFill="1" applyBorder="1" applyAlignment="1">
      <alignment horizontal="center"/>
    </xf>
    <xf numFmtId="0" fontId="0" fillId="0" borderId="48" xfId="0" applyBorder="1"/>
    <xf numFmtId="0" fontId="0" fillId="0" borderId="17" xfId="0" applyBorder="1"/>
    <xf numFmtId="0" fontId="16" fillId="0" borderId="49" xfId="3" applyFont="1" applyBorder="1" applyAlignment="1">
      <alignment horizontal="center"/>
    </xf>
    <xf numFmtId="4" fontId="0" fillId="0" borderId="50" xfId="0" applyNumberFormat="1" applyBorder="1" applyAlignment="1">
      <alignment horizontal="center" vertical="center"/>
    </xf>
    <xf numFmtId="4" fontId="0" fillId="0" borderId="51" xfId="0" applyNumberFormat="1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0" fontId="17" fillId="0" borderId="0" xfId="0" applyFont="1" applyAlignment="1">
      <alignment wrapText="1"/>
    </xf>
    <xf numFmtId="0" fontId="16" fillId="6" borderId="52" xfId="3" applyFont="1" applyFill="1" applyBorder="1" applyAlignment="1">
      <alignment horizontal="center" vertical="center" wrapText="1"/>
    </xf>
    <xf numFmtId="4" fontId="13" fillId="0" borderId="24" xfId="0" applyNumberFormat="1" applyFont="1" applyBorder="1" applyAlignment="1">
      <alignment horizontal="center" vertical="center"/>
    </xf>
    <xf numFmtId="0" fontId="19" fillId="0" borderId="13" xfId="2" applyFont="1" applyBorder="1" applyAlignment="1">
      <alignment horizontal="center"/>
    </xf>
    <xf numFmtId="0" fontId="12" fillId="8" borderId="21" xfId="3" applyFill="1" applyBorder="1"/>
    <xf numFmtId="3" fontId="16" fillId="0" borderId="21" xfId="4" applyNumberFormat="1" applyFont="1" applyBorder="1" applyAlignment="1">
      <alignment horizontal="center"/>
    </xf>
    <xf numFmtId="0" fontId="16" fillId="16" borderId="53" xfId="4" applyFont="1" applyFill="1" applyBorder="1" applyAlignment="1">
      <alignment horizontal="center"/>
    </xf>
    <xf numFmtId="0" fontId="2" fillId="0" borderId="0" xfId="4" applyFont="1" applyAlignment="1">
      <alignment horizontal="center"/>
    </xf>
    <xf numFmtId="0" fontId="0" fillId="0" borderId="31" xfId="0" applyBorder="1"/>
    <xf numFmtId="0" fontId="16" fillId="16" borderId="39" xfId="4" applyFont="1" applyFill="1" applyBorder="1" applyAlignment="1">
      <alignment horizontal="center"/>
    </xf>
    <xf numFmtId="0" fontId="16" fillId="16" borderId="35" xfId="4" applyFont="1" applyFill="1" applyBorder="1" applyAlignment="1">
      <alignment horizontal="center"/>
    </xf>
    <xf numFmtId="0" fontId="12" fillId="0" borderId="54" xfId="3" applyBorder="1"/>
    <xf numFmtId="0" fontId="16" fillId="17" borderId="33" xfId="4" applyFont="1" applyFill="1" applyBorder="1" applyAlignment="1">
      <alignment horizontal="center"/>
    </xf>
    <xf numFmtId="0" fontId="16" fillId="17" borderId="39" xfId="4" applyFont="1" applyFill="1" applyBorder="1" applyAlignment="1">
      <alignment horizontal="center"/>
    </xf>
    <xf numFmtId="0" fontId="12" fillId="0" borderId="55" xfId="3" applyBorder="1"/>
    <xf numFmtId="0" fontId="16" fillId="17" borderId="35" xfId="4" applyFont="1" applyFill="1" applyBorder="1" applyAlignment="1">
      <alignment horizontal="center"/>
    </xf>
    <xf numFmtId="0" fontId="16" fillId="18" borderId="33" xfId="4" applyFont="1" applyFill="1" applyBorder="1" applyAlignment="1">
      <alignment horizontal="center"/>
    </xf>
    <xf numFmtId="0" fontId="12" fillId="0" borderId="17" xfId="3" applyBorder="1"/>
    <xf numFmtId="0" fontId="12" fillId="0" borderId="37" xfId="3" applyBorder="1"/>
    <xf numFmtId="0" fontId="16" fillId="18" borderId="39" xfId="4" applyFont="1" applyFill="1" applyBorder="1" applyAlignment="1">
      <alignment horizontal="center"/>
    </xf>
    <xf numFmtId="0" fontId="0" fillId="0" borderId="56" xfId="0" applyBorder="1"/>
    <xf numFmtId="0" fontId="16" fillId="19" borderId="33" xfId="4" applyFont="1" applyFill="1" applyBorder="1" applyAlignment="1">
      <alignment horizontal="center"/>
    </xf>
    <xf numFmtId="0" fontId="16" fillId="0" borderId="0" xfId="4" applyFont="1" applyAlignment="1">
      <alignment horizontal="center"/>
    </xf>
    <xf numFmtId="0" fontId="12" fillId="0" borderId="40" xfId="3" applyBorder="1"/>
    <xf numFmtId="0" fontId="16" fillId="18" borderId="2" xfId="4" applyFont="1" applyFill="1" applyBorder="1" applyAlignment="1">
      <alignment horizontal="center"/>
    </xf>
    <xf numFmtId="0" fontId="16" fillId="19" borderId="39" xfId="4" applyFont="1" applyFill="1" applyBorder="1" applyAlignment="1">
      <alignment horizontal="center"/>
    </xf>
    <xf numFmtId="0" fontId="12" fillId="0" borderId="14" xfId="3" applyBorder="1"/>
    <xf numFmtId="0" fontId="16" fillId="16" borderId="33" xfId="4" applyFont="1" applyFill="1" applyBorder="1" applyAlignment="1">
      <alignment horizontal="center"/>
    </xf>
    <xf numFmtId="0" fontId="16" fillId="19" borderId="35" xfId="4" applyFont="1" applyFill="1" applyBorder="1" applyAlignment="1">
      <alignment horizontal="center"/>
    </xf>
    <xf numFmtId="0" fontId="0" fillId="0" borderId="22" xfId="0" applyBorder="1"/>
    <xf numFmtId="0" fontId="0" fillId="0" borderId="57" xfId="0" applyBorder="1"/>
    <xf numFmtId="0" fontId="12" fillId="0" borderId="58" xfId="3" applyBorder="1"/>
    <xf numFmtId="0" fontId="12" fillId="0" borderId="0" xfId="4" applyFont="1"/>
    <xf numFmtId="0" fontId="12" fillId="0" borderId="49" xfId="3" applyBorder="1"/>
    <xf numFmtId="0" fontId="12" fillId="0" borderId="16" xfId="3" applyBorder="1"/>
    <xf numFmtId="0" fontId="16" fillId="19" borderId="20" xfId="4" applyFont="1" applyFill="1" applyBorder="1" applyAlignment="1">
      <alignment horizontal="center"/>
    </xf>
    <xf numFmtId="0" fontId="16" fillId="18" borderId="35" xfId="4" applyFont="1" applyFill="1" applyBorder="1" applyAlignment="1">
      <alignment horizontal="center"/>
    </xf>
    <xf numFmtId="3" fontId="16" fillId="0" borderId="13" xfId="3" applyNumberFormat="1" applyFont="1" applyBorder="1" applyAlignment="1">
      <alignment horizontal="center"/>
    </xf>
    <xf numFmtId="0" fontId="16" fillId="0" borderId="33" xfId="4" applyFont="1" applyBorder="1" applyAlignment="1">
      <alignment horizontal="center"/>
    </xf>
    <xf numFmtId="0" fontId="2" fillId="0" borderId="0" xfId="4" applyFont="1"/>
    <xf numFmtId="0" fontId="0" fillId="0" borderId="23" xfId="0" applyBorder="1"/>
    <xf numFmtId="0" fontId="16" fillId="0" borderId="39" xfId="4" applyFont="1" applyBorder="1" applyAlignment="1">
      <alignment horizontal="center"/>
    </xf>
    <xf numFmtId="0" fontId="12" fillId="8" borderId="59" xfId="3" applyFill="1" applyBorder="1"/>
    <xf numFmtId="0" fontId="16" fillId="0" borderId="35" xfId="4" applyFont="1" applyBorder="1" applyAlignment="1">
      <alignment horizontal="center"/>
    </xf>
    <xf numFmtId="0" fontId="2" fillId="0" borderId="48" xfId="4" applyFont="1" applyBorder="1"/>
    <xf numFmtId="0" fontId="0" fillId="0" borderId="49" xfId="0" applyBorder="1"/>
    <xf numFmtId="165" fontId="0" fillId="4" borderId="13" xfId="0" applyNumberFormat="1" applyFill="1" applyBorder="1" applyAlignment="1">
      <alignment horizontal="right" vertical="center"/>
    </xf>
    <xf numFmtId="0" fontId="0" fillId="4" borderId="13" xfId="0" applyFill="1" applyBorder="1" applyAlignment="1">
      <alignment vertical="center"/>
    </xf>
    <xf numFmtId="0" fontId="0" fillId="4" borderId="13" xfId="0" applyFill="1" applyBorder="1" applyAlignment="1">
      <alignment vertical="center" wrapText="1"/>
    </xf>
    <xf numFmtId="165" fontId="0" fillId="4" borderId="13" xfId="0" applyNumberForma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10" fontId="4" fillId="0" borderId="0" xfId="0" applyNumberFormat="1" applyFont="1" applyAlignment="1">
      <alignment horizontal="left" vertical="center"/>
    </xf>
    <xf numFmtId="168" fontId="4" fillId="0" borderId="0" xfId="0" applyNumberFormat="1" applyFont="1" applyAlignment="1">
      <alignment horizontal="left" vertical="center"/>
    </xf>
    <xf numFmtId="3" fontId="0" fillId="0" borderId="17" xfId="0" applyNumberFormat="1" applyBorder="1"/>
    <xf numFmtId="165" fontId="0" fillId="3" borderId="13" xfId="0" applyNumberFormat="1" applyFill="1" applyBorder="1"/>
    <xf numFmtId="165" fontId="0" fillId="3" borderId="13" xfId="0" applyNumberFormat="1" applyFill="1" applyBorder="1" applyAlignment="1">
      <alignment horizontal="right"/>
    </xf>
    <xf numFmtId="164" fontId="0" fillId="0" borderId="0" xfId="0" applyNumberFormat="1" applyAlignment="1">
      <alignment horizontal="right" vertical="center"/>
    </xf>
    <xf numFmtId="3" fontId="0" fillId="20" borderId="0" xfId="0" applyNumberFormat="1" applyFill="1"/>
    <xf numFmtId="0" fontId="0" fillId="20" borderId="0" xfId="0" applyFill="1"/>
    <xf numFmtId="0" fontId="5" fillId="3" borderId="0" xfId="0" applyFont="1" applyFill="1" applyAlignment="1">
      <alignment horizontal="left" vertical="center"/>
    </xf>
    <xf numFmtId="165" fontId="0" fillId="7" borderId="13" xfId="0" applyNumberFormat="1" applyFill="1" applyBorder="1" applyAlignment="1">
      <alignment horizontal="right" vertical="center"/>
    </xf>
    <xf numFmtId="3" fontId="4" fillId="0" borderId="0" xfId="0" applyNumberFormat="1" applyFont="1"/>
    <xf numFmtId="3" fontId="0" fillId="0" borderId="60" xfId="0" applyNumberFormat="1" applyBorder="1"/>
    <xf numFmtId="3" fontId="0" fillId="20" borderId="17" xfId="0" applyNumberFormat="1" applyFill="1" applyBorder="1"/>
    <xf numFmtId="3" fontId="0" fillId="20" borderId="60" xfId="0" applyNumberFormat="1" applyFill="1" applyBorder="1"/>
    <xf numFmtId="169" fontId="0" fillId="20" borderId="0" xfId="0" applyNumberFormat="1" applyFill="1"/>
    <xf numFmtId="165" fontId="0" fillId="0" borderId="0" xfId="0" applyNumberFormat="1" applyAlignment="1">
      <alignment horizontal="right" vertical="center"/>
    </xf>
    <xf numFmtId="9" fontId="0" fillId="0" borderId="0" xfId="0" applyNumberFormat="1"/>
    <xf numFmtId="3" fontId="4" fillId="0" borderId="60" xfId="0" applyNumberFormat="1" applyFont="1" applyBorder="1"/>
    <xf numFmtId="3" fontId="4" fillId="20" borderId="60" xfId="0" applyNumberFormat="1" applyFont="1" applyFill="1" applyBorder="1"/>
    <xf numFmtId="3" fontId="4" fillId="20" borderId="0" xfId="0" applyNumberFormat="1" applyFont="1" applyFill="1"/>
    <xf numFmtId="169" fontId="0" fillId="0" borderId="60" xfId="0" applyNumberFormat="1" applyBorder="1"/>
    <xf numFmtId="0" fontId="7" fillId="21" borderId="13" xfId="0" applyFont="1" applyFill="1" applyBorder="1" applyAlignment="1">
      <alignment horizontal="center" vertical="center"/>
    </xf>
    <xf numFmtId="0" fontId="0" fillId="21" borderId="13" xfId="0" applyFill="1" applyBorder="1" applyAlignment="1">
      <alignment vertical="center"/>
    </xf>
    <xf numFmtId="165" fontId="0" fillId="21" borderId="13" xfId="0" applyNumberFormat="1" applyFill="1" applyBorder="1" applyAlignment="1">
      <alignment vertical="center"/>
    </xf>
    <xf numFmtId="165" fontId="0" fillId="21" borderId="13" xfId="0" applyNumberFormat="1" applyFill="1" applyBorder="1" applyAlignment="1">
      <alignment horizontal="right" vertical="center"/>
    </xf>
    <xf numFmtId="10" fontId="0" fillId="21" borderId="13" xfId="0" applyNumberForma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0" fillId="21" borderId="0" xfId="0" applyFill="1"/>
    <xf numFmtId="3" fontId="0" fillId="21" borderId="0" xfId="0" applyNumberFormat="1" applyFill="1"/>
    <xf numFmtId="3" fontId="0" fillId="21" borderId="17" xfId="0" applyNumberFormat="1" applyFill="1" applyBorder="1"/>
    <xf numFmtId="3" fontId="0" fillId="21" borderId="60" xfId="0" applyNumberFormat="1" applyFill="1" applyBorder="1" applyAlignment="1">
      <alignment horizontal="right"/>
    </xf>
    <xf numFmtId="3" fontId="0" fillId="21" borderId="60" xfId="0" applyNumberFormat="1" applyFill="1" applyBorder="1"/>
    <xf numFmtId="3" fontId="0" fillId="21" borderId="0" xfId="0" applyNumberFormat="1" applyFill="1" applyAlignment="1">
      <alignment horizontal="right"/>
    </xf>
    <xf numFmtId="3" fontId="4" fillId="21" borderId="60" xfId="0" applyNumberFormat="1" applyFont="1" applyFill="1" applyBorder="1"/>
    <xf numFmtId="3" fontId="4" fillId="21" borderId="0" xfId="0" applyNumberFormat="1" applyFont="1" applyFill="1"/>
    <xf numFmtId="0" fontId="16" fillId="0" borderId="60" xfId="3" applyFont="1" applyBorder="1" applyAlignment="1">
      <alignment horizontal="center"/>
    </xf>
    <xf numFmtId="0" fontId="12" fillId="3" borderId="60" xfId="3" applyFill="1" applyBorder="1"/>
    <xf numFmtId="0" fontId="12" fillId="0" borderId="60" xfId="3" applyBorder="1"/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14" xfId="0" applyBorder="1" applyAlignment="1">
      <alignment horizontal="left" vertical="center"/>
    </xf>
    <xf numFmtId="0" fontId="0" fillId="0" borderId="14" xfId="0" applyBorder="1" applyAlignment="1">
      <alignment vertical="center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6" fillId="0" borderId="8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10" xfId="0" applyFont="1" applyBorder="1" applyAlignment="1">
      <alignment horizontal="right"/>
    </xf>
    <xf numFmtId="0" fontId="6" fillId="0" borderId="11" xfId="0" applyFont="1" applyBorder="1" applyAlignment="1">
      <alignment horizontal="right"/>
    </xf>
    <xf numFmtId="0" fontId="0" fillId="0" borderId="0" xfId="0"/>
    <xf numFmtId="0" fontId="0" fillId="0" borderId="0" xfId="0" applyAlignment="1">
      <alignment horizontal="left"/>
    </xf>
    <xf numFmtId="0" fontId="0" fillId="0" borderId="14" xfId="0" applyBorder="1" applyAlignment="1">
      <alignment horizontal="left"/>
    </xf>
    <xf numFmtId="0" fontId="0" fillId="0" borderId="14" xfId="0" applyBorder="1"/>
    <xf numFmtId="0" fontId="5" fillId="21" borderId="17" xfId="0" applyFont="1" applyFill="1" applyBorder="1" applyAlignment="1">
      <alignment horizontal="center" vertical="center"/>
    </xf>
    <xf numFmtId="0" fontId="0" fillId="21" borderId="0" xfId="0" applyFill="1" applyAlignment="1">
      <alignment horizontal="center"/>
    </xf>
    <xf numFmtId="0" fontId="13" fillId="3" borderId="18" xfId="0" applyFont="1" applyFill="1" applyBorder="1" applyAlignment="1">
      <alignment horizontal="center"/>
    </xf>
    <xf numFmtId="0" fontId="13" fillId="3" borderId="19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3" fillId="3" borderId="18" xfId="0" applyFont="1" applyFill="1" applyBorder="1" applyAlignment="1">
      <alignment horizontal="right"/>
    </xf>
    <xf numFmtId="0" fontId="0" fillId="3" borderId="19" xfId="0" applyFill="1" applyBorder="1" applyAlignment="1">
      <alignment horizontal="right"/>
    </xf>
    <xf numFmtId="0" fontId="0" fillId="3" borderId="1" xfId="0" applyFill="1" applyBorder="1" applyAlignment="1">
      <alignment horizontal="right"/>
    </xf>
    <xf numFmtId="0" fontId="15" fillId="3" borderId="18" xfId="0" applyFont="1" applyFill="1" applyBorder="1" applyAlignment="1">
      <alignment horizontal="center"/>
    </xf>
    <xf numFmtId="0" fontId="15" fillId="3" borderId="19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8" fillId="0" borderId="0" xfId="2" applyFont="1" applyAlignment="1">
      <alignment horizontal="center"/>
    </xf>
    <xf numFmtId="0" fontId="11" fillId="0" borderId="0" xfId="2" applyFont="1" applyAlignment="1">
      <alignment horizontal="center"/>
    </xf>
    <xf numFmtId="0" fontId="0" fillId="3" borderId="18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right"/>
    </xf>
    <xf numFmtId="0" fontId="4" fillId="0" borderId="13" xfId="0" applyFont="1" applyBorder="1" applyAlignment="1">
      <alignment horizontal="center"/>
    </xf>
  </cellXfs>
  <cellStyles count="6">
    <cellStyle name="Comma" xfId="1" builtinId="3"/>
    <cellStyle name="Normal" xfId="0" builtinId="0"/>
    <cellStyle name="Normal 2" xfId="3" xr:uid="{00000000-0005-0000-0000-000002000000}"/>
    <cellStyle name="Normal 3" xfId="2" xr:uid="{00000000-0005-0000-0000-000003000000}"/>
    <cellStyle name="Normal 4" xfId="4" xr:uid="{00000000-0005-0000-0000-000004000000}"/>
    <cellStyle name="Normal 5" xfId="5" xr:uid="{D1B25787-3881-466E-88E8-911C82BC2647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564469</xdr:colOff>
      <xdr:row>28</xdr:row>
      <xdr:rowOff>136503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23809" cy="525714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29</xdr:row>
      <xdr:rowOff>160020</xdr:rowOff>
    </xdr:from>
    <xdr:to>
      <xdr:col>12</xdr:col>
      <xdr:colOff>564622</xdr:colOff>
      <xdr:row>58</xdr:row>
      <xdr:rowOff>75548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926580"/>
          <a:ext cx="9304762" cy="52190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99060</xdr:colOff>
      <xdr:row>4</xdr:row>
      <xdr:rowOff>91440</xdr:rowOff>
    </xdr:from>
    <xdr:to>
      <xdr:col>7</xdr:col>
      <xdr:colOff>546146</xdr:colOff>
      <xdr:row>25</xdr:row>
      <xdr:rowOff>3341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" y="822960"/>
          <a:ext cx="4714286" cy="37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</xdr:row>
      <xdr:rowOff>160020</xdr:rowOff>
    </xdr:from>
    <xdr:to>
      <xdr:col>10</xdr:col>
      <xdr:colOff>208762</xdr:colOff>
      <xdr:row>42</xdr:row>
      <xdr:rowOff>89155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732020"/>
          <a:ext cx="6304762" cy="3038095"/>
        </a:xfrm>
        <a:prstGeom prst="rect">
          <a:avLst/>
        </a:prstGeom>
        <a:solidFill>
          <a:schemeClr val="accent2"/>
        </a:solidFill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data\FI\Finance%20Service\Monitoring\Growth\Growth%202019-20\Bird%20Aware\Income%20&amp;%20Cash%20flo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come"/>
      <sheetName val="Cash flow"/>
    </sheetNames>
    <sheetDataSet>
      <sheetData sheetId="0"/>
      <sheetData sheetId="1">
        <row r="7">
          <cell r="F7">
            <v>1614558.6107448107</v>
          </cell>
          <cell r="G7">
            <v>1646849.7829597068</v>
          </cell>
          <cell r="H7">
            <v>1679786.778618901</v>
          </cell>
          <cell r="I7">
            <v>1713382.5141912792</v>
          </cell>
          <cell r="J7">
            <v>1747650.1644751048</v>
          </cell>
          <cell r="K7">
            <v>1782603.1677646069</v>
          </cell>
          <cell r="L7">
            <v>1818255.2311198991</v>
          </cell>
          <cell r="M7">
            <v>1854620.3357422969</v>
          </cell>
          <cell r="N7">
            <v>1891712.742457143</v>
          </cell>
          <cell r="O7">
            <v>1929546.9973062861</v>
          </cell>
          <cell r="P7">
            <v>1968137.9372524116</v>
          </cell>
          <cell r="Q7">
            <v>2007500.6959974598</v>
          </cell>
          <cell r="R7">
            <v>2047650.7099174089</v>
          </cell>
          <cell r="S7">
            <v>2088603.7241157573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438" row="3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EB35CBF2-26A9-44E5-A97B-957E0A083045}">
  <we:reference id="a3b40b4f-8edf-490e-9df1-7e66f93912bf" version="1.1.0.0" store="EXCatalog" storeType="EXCatalog"/>
  <we:alternateReferences>
    <we:reference id="WA104380526" version="1.1.0.0" store="en-GB" storeType="OMEX"/>
  </we:alternateReferences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</we:extLst>
</we:webextension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4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10"/>
  <sheetViews>
    <sheetView workbookViewId="0">
      <selection activeCell="C3" sqref="C3"/>
    </sheetView>
  </sheetViews>
  <sheetFormatPr defaultColWidth="8.7265625" defaultRowHeight="13" x14ac:dyDescent="0.3"/>
  <cols>
    <col min="1" max="1" width="32.7265625" style="2" bestFit="1" customWidth="1"/>
    <col min="2" max="2" width="23.26953125" style="2" bestFit="1" customWidth="1"/>
    <col min="3" max="16384" width="8.7265625" style="2"/>
  </cols>
  <sheetData>
    <row r="1" spans="1:2" x14ac:dyDescent="0.3">
      <c r="B1" s="4" t="s">
        <v>0</v>
      </c>
    </row>
    <row r="2" spans="1:2" x14ac:dyDescent="0.3">
      <c r="A2" s="1" t="s">
        <v>1</v>
      </c>
      <c r="B2" s="1" t="s">
        <v>2</v>
      </c>
    </row>
    <row r="3" spans="1:2" x14ac:dyDescent="0.3">
      <c r="A3" s="1" t="s">
        <v>3</v>
      </c>
      <c r="B3" s="28">
        <v>210000</v>
      </c>
    </row>
    <row r="4" spans="1:2" x14ac:dyDescent="0.3">
      <c r="A4" s="1" t="s">
        <v>4</v>
      </c>
      <c r="B4" s="3" t="s">
        <v>5</v>
      </c>
    </row>
    <row r="5" spans="1:2" x14ac:dyDescent="0.3">
      <c r="A5" s="1" t="s">
        <v>6</v>
      </c>
      <c r="B5" s="3" t="s">
        <v>7</v>
      </c>
    </row>
    <row r="6" spans="1:2" x14ac:dyDescent="0.3">
      <c r="A6" s="1" t="s">
        <v>8</v>
      </c>
      <c r="B6" s="3" t="s">
        <v>9</v>
      </c>
    </row>
    <row r="7" spans="1:2" x14ac:dyDescent="0.3">
      <c r="A7" s="1" t="s">
        <v>10</v>
      </c>
      <c r="B7" s="3" t="s">
        <v>11</v>
      </c>
    </row>
    <row r="8" spans="1:2" x14ac:dyDescent="0.3">
      <c r="A8" s="1" t="s">
        <v>12</v>
      </c>
      <c r="B8" s="3" t="s">
        <v>13</v>
      </c>
    </row>
    <row r="9" spans="1:2" x14ac:dyDescent="0.3">
      <c r="A9" s="1" t="s">
        <v>14</v>
      </c>
      <c r="B9" s="3" t="s">
        <v>15</v>
      </c>
    </row>
    <row r="10" spans="1:2" x14ac:dyDescent="0.3">
      <c r="A10" s="1" t="s">
        <v>16</v>
      </c>
      <c r="B10" s="28">
        <v>350000</v>
      </c>
    </row>
  </sheetData>
  <pageMargins left="0.7" right="0.7" top="0.75" bottom="0.75" header="0.3" footer="0.3"/>
  <pageSetup paperSize="9" orientation="portrait" r:id="rId1"/>
  <headerFooter>
    <oddHeader>&amp;C&amp;"Calibri"&amp;12&amp;K0000FF - Official -&amp;1#_x000D_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5"/>
  <dimension ref="A53:X85"/>
  <sheetViews>
    <sheetView topLeftCell="A67" workbookViewId="0">
      <selection activeCell="M16" sqref="M16"/>
    </sheetView>
  </sheetViews>
  <sheetFormatPr defaultRowHeight="14.5" x14ac:dyDescent="0.35"/>
  <cols>
    <col min="1" max="1" width="12" customWidth="1"/>
    <col min="2" max="5" width="11.26953125" bestFit="1" customWidth="1"/>
    <col min="6" max="6" width="10.26953125" bestFit="1" customWidth="1"/>
    <col min="7" max="7" width="11.7265625" bestFit="1" customWidth="1"/>
    <col min="8" max="8" width="12.453125" bestFit="1" customWidth="1"/>
    <col min="15" max="15" width="14.26953125" customWidth="1"/>
    <col min="17" max="20" width="11.26953125" bestFit="1" customWidth="1"/>
    <col min="21" max="21" width="10.26953125" bestFit="1" customWidth="1"/>
    <col min="22" max="22" width="11.7265625" bestFit="1" customWidth="1"/>
    <col min="23" max="23" width="12.453125" bestFit="1" customWidth="1"/>
    <col min="24" max="24" width="11.26953125" bestFit="1" customWidth="1"/>
  </cols>
  <sheetData>
    <row r="53" spans="1:24" x14ac:dyDescent="0.35">
      <c r="P53" s="5"/>
      <c r="Q53" s="5"/>
      <c r="R53" s="5"/>
      <c r="S53" s="5"/>
      <c r="T53" s="5"/>
      <c r="U53" s="5"/>
      <c r="V53" s="5"/>
      <c r="W53" s="5"/>
      <c r="X53" s="5"/>
    </row>
    <row r="54" spans="1:24" x14ac:dyDescent="0.35">
      <c r="P54" s="5"/>
      <c r="Q54" s="5"/>
      <c r="R54" s="5"/>
      <c r="S54" s="5"/>
      <c r="T54" s="5"/>
      <c r="U54" s="5"/>
      <c r="V54" s="5"/>
      <c r="W54" s="5"/>
      <c r="X54" s="5"/>
    </row>
    <row r="61" spans="1:24" x14ac:dyDescent="0.35">
      <c r="A61" t="s">
        <v>337</v>
      </c>
    </row>
    <row r="62" spans="1:24" x14ac:dyDescent="0.35">
      <c r="A62" t="s">
        <v>338</v>
      </c>
    </row>
    <row r="63" spans="1:24" x14ac:dyDescent="0.35">
      <c r="A63" t="s">
        <v>339</v>
      </c>
    </row>
    <row r="64" spans="1:24" x14ac:dyDescent="0.35">
      <c r="A64" t="s">
        <v>340</v>
      </c>
    </row>
    <row r="65" spans="1:9" x14ac:dyDescent="0.35">
      <c r="A65" t="s">
        <v>341</v>
      </c>
    </row>
    <row r="66" spans="1:9" x14ac:dyDescent="0.35">
      <c r="A66" t="s">
        <v>342</v>
      </c>
    </row>
    <row r="67" spans="1:9" x14ac:dyDescent="0.35">
      <c r="A67" t="s">
        <v>343</v>
      </c>
    </row>
    <row r="68" spans="1:9" x14ac:dyDescent="0.35">
      <c r="A68" t="s">
        <v>344</v>
      </c>
    </row>
    <row r="71" spans="1:9" x14ac:dyDescent="0.35">
      <c r="A71" s="271" t="s">
        <v>345</v>
      </c>
      <c r="B71" s="271"/>
      <c r="C71" s="271"/>
      <c r="D71" s="271"/>
      <c r="E71" s="271"/>
      <c r="F71" s="271"/>
      <c r="G71" s="271"/>
      <c r="H71" s="271"/>
    </row>
    <row r="72" spans="1:9" s="29" customFormat="1" x14ac:dyDescent="0.35">
      <c r="A72" s="37"/>
      <c r="B72" s="37" t="s">
        <v>346</v>
      </c>
      <c r="C72" s="37" t="s">
        <v>347</v>
      </c>
      <c r="D72" s="37" t="s">
        <v>348</v>
      </c>
      <c r="E72" s="37" t="s">
        <v>349</v>
      </c>
      <c r="F72" s="37" t="s">
        <v>350</v>
      </c>
      <c r="G72" s="37" t="s">
        <v>351</v>
      </c>
      <c r="H72" s="37"/>
      <c r="I72" s="38"/>
    </row>
    <row r="73" spans="1:9" ht="29" x14ac:dyDescent="0.35">
      <c r="A73" s="39" t="s">
        <v>352</v>
      </c>
      <c r="B73" s="31">
        <v>337</v>
      </c>
      <c r="C73" s="31">
        <v>487</v>
      </c>
      <c r="D73" s="31">
        <v>637</v>
      </c>
      <c r="E73" s="31">
        <v>749</v>
      </c>
      <c r="F73" s="31">
        <v>880</v>
      </c>
      <c r="G73" s="30">
        <f>+B73/2</f>
        <v>168.5</v>
      </c>
      <c r="H73" s="30"/>
      <c r="I73" s="6"/>
    </row>
    <row r="74" spans="1:9" x14ac:dyDescent="0.35">
      <c r="A74" s="39"/>
      <c r="B74" s="30"/>
      <c r="C74" s="30"/>
      <c r="D74" s="30"/>
      <c r="E74" s="30"/>
      <c r="F74" s="30"/>
      <c r="G74" s="30"/>
      <c r="H74" s="30"/>
      <c r="I74" s="5"/>
    </row>
    <row r="75" spans="1:9" ht="29" x14ac:dyDescent="0.35">
      <c r="A75" s="39" t="s">
        <v>353</v>
      </c>
      <c r="B75" s="30">
        <v>541</v>
      </c>
      <c r="C75" s="30">
        <v>558</v>
      </c>
      <c r="D75" s="30">
        <v>334</v>
      </c>
      <c r="E75" s="30">
        <v>168</v>
      </c>
      <c r="F75" s="30">
        <v>37</v>
      </c>
      <c r="G75" s="30">
        <v>1185</v>
      </c>
      <c r="H75" s="30">
        <f>SUM(B75:G75)</f>
        <v>2823</v>
      </c>
      <c r="I75" s="5"/>
    </row>
    <row r="76" spans="1:9" x14ac:dyDescent="0.35">
      <c r="A76" s="39"/>
      <c r="B76" s="30"/>
      <c r="C76" s="30"/>
      <c r="D76" s="30"/>
      <c r="E76" s="30"/>
      <c r="F76" s="30"/>
      <c r="G76" s="30"/>
      <c r="H76" s="30"/>
      <c r="I76" s="5"/>
    </row>
    <row r="77" spans="1:9" ht="43.5" x14ac:dyDescent="0.35">
      <c r="A77" s="39" t="s">
        <v>354</v>
      </c>
      <c r="B77" s="41">
        <f>+B73*B75</f>
        <v>182317</v>
      </c>
      <c r="C77" s="41">
        <f t="shared" ref="C77:G77" si="0">+C73*C75</f>
        <v>271746</v>
      </c>
      <c r="D77" s="41">
        <f t="shared" si="0"/>
        <v>212758</v>
      </c>
      <c r="E77" s="41">
        <f t="shared" si="0"/>
        <v>125832</v>
      </c>
      <c r="F77" s="41">
        <f t="shared" si="0"/>
        <v>32560</v>
      </c>
      <c r="G77" s="41">
        <f t="shared" si="0"/>
        <v>199672.5</v>
      </c>
      <c r="H77" s="42">
        <f>SUM(B77:G77)</f>
        <v>1024885.5</v>
      </c>
      <c r="I77" s="5"/>
    </row>
    <row r="78" spans="1:9" ht="4.9000000000000004" customHeight="1" x14ac:dyDescent="0.35">
      <c r="A78" s="39"/>
      <c r="B78" s="32"/>
      <c r="C78" s="32"/>
      <c r="D78" s="32"/>
      <c r="E78" s="32"/>
      <c r="F78" s="32"/>
      <c r="G78" s="32"/>
      <c r="H78" s="31"/>
      <c r="I78" s="5"/>
    </row>
    <row r="79" spans="1:9" x14ac:dyDescent="0.35">
      <c r="A79" s="37"/>
      <c r="B79" s="30"/>
      <c r="C79" s="30"/>
      <c r="D79" s="30"/>
      <c r="E79" s="30"/>
      <c r="F79" s="30"/>
      <c r="G79" s="30"/>
      <c r="H79" s="30"/>
      <c r="I79" s="7"/>
    </row>
    <row r="80" spans="1:9" x14ac:dyDescent="0.35">
      <c r="A80" s="37" t="s">
        <v>355</v>
      </c>
      <c r="B80" s="30"/>
      <c r="C80" s="30"/>
      <c r="D80" s="30"/>
      <c r="E80" s="30"/>
      <c r="F80" s="30"/>
      <c r="G80" s="30"/>
      <c r="H80" s="30"/>
      <c r="I80" s="5"/>
    </row>
    <row r="81" spans="1:9" ht="4.9000000000000004" customHeight="1" x14ac:dyDescent="0.35">
      <c r="A81" s="37"/>
      <c r="B81" s="30"/>
      <c r="C81" s="30"/>
      <c r="D81" s="30"/>
      <c r="E81" s="30"/>
      <c r="F81" s="30"/>
      <c r="G81" s="30"/>
      <c r="H81" s="30"/>
      <c r="I81" s="5"/>
    </row>
    <row r="82" spans="1:9" ht="72.5" x14ac:dyDescent="0.35">
      <c r="A82" s="39" t="s">
        <v>356</v>
      </c>
      <c r="B82" s="33">
        <f>+B75/$H$75</f>
        <v>0.1916400991852639</v>
      </c>
      <c r="C82" s="33">
        <f t="shared" ref="C82:G82" si="1">+C75/$H$75</f>
        <v>0.19766206163655686</v>
      </c>
      <c r="D82" s="33">
        <f t="shared" si="1"/>
        <v>0.11831385051363798</v>
      </c>
      <c r="E82" s="33">
        <f t="shared" si="1"/>
        <v>5.951115834218916E-2</v>
      </c>
      <c r="F82" s="33">
        <f t="shared" si="1"/>
        <v>1.3106624158696423E-2</v>
      </c>
      <c r="G82" s="33">
        <f t="shared" si="1"/>
        <v>0.41976620616365568</v>
      </c>
      <c r="H82" s="30"/>
      <c r="I82" s="5"/>
    </row>
    <row r="83" spans="1:9" ht="58" x14ac:dyDescent="0.35">
      <c r="A83" s="40" t="s">
        <v>357</v>
      </c>
      <c r="B83" s="35">
        <f t="shared" ref="B83:G83" si="2">+$H$83*B82</f>
        <v>466.06872121856179</v>
      </c>
      <c r="C83" s="35">
        <f t="shared" si="2"/>
        <v>480.71413390010628</v>
      </c>
      <c r="D83" s="35">
        <f t="shared" si="2"/>
        <v>287.73928444916754</v>
      </c>
      <c r="E83" s="35">
        <f t="shared" si="2"/>
        <v>144.73113708820404</v>
      </c>
      <c r="F83" s="35">
        <f t="shared" si="2"/>
        <v>31.875309953949699</v>
      </c>
      <c r="G83" s="35">
        <f t="shared" si="2"/>
        <v>1020.8714133900106</v>
      </c>
      <c r="H83" s="30">
        <v>2432</v>
      </c>
      <c r="I83" s="5"/>
    </row>
    <row r="84" spans="1:9" ht="43.5" x14ac:dyDescent="0.35">
      <c r="A84" s="39" t="s">
        <v>358</v>
      </c>
      <c r="B84" s="41">
        <f>+B83*B73</f>
        <v>157065.15905065532</v>
      </c>
      <c r="C84" s="41">
        <f>+C83*C73</f>
        <v>234107.78320935176</v>
      </c>
      <c r="D84" s="41">
        <f t="shared" ref="D84:F84" si="3">+D83*D73</f>
        <v>183289.92419411973</v>
      </c>
      <c r="E84" s="41">
        <f t="shared" si="3"/>
        <v>108403.62167906482</v>
      </c>
      <c r="F84" s="41">
        <f t="shared" si="3"/>
        <v>28050.272759475734</v>
      </c>
      <c r="G84" s="41">
        <f>+G83*G73</f>
        <v>172016.8331562168</v>
      </c>
      <c r="H84" s="42">
        <f>SUM(B84:G84)</f>
        <v>882933.59404888412</v>
      </c>
      <c r="I84" s="5"/>
    </row>
    <row r="85" spans="1:9" x14ac:dyDescent="0.35">
      <c r="A85" s="5"/>
      <c r="B85" s="5"/>
      <c r="C85" s="5"/>
      <c r="D85" s="5"/>
      <c r="E85" s="5"/>
      <c r="F85" s="5"/>
      <c r="G85" s="5"/>
      <c r="H85" s="5"/>
      <c r="I85" s="5"/>
    </row>
  </sheetData>
  <mergeCells count="1">
    <mergeCell ref="A71:H71"/>
  </mergeCells>
  <pageMargins left="0.7" right="0.7" top="0.75" bottom="0.75" header="0.3" footer="0.3"/>
  <pageSetup paperSize="9" orientation="portrait" r:id="rId1"/>
  <headerFooter>
    <oddHeader>&amp;C&amp;"Calibri"&amp;12&amp;K0000FF - Official -&amp;1#_x000D_</oddHeader>
  </headerFooter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6"/>
  <dimension ref="A2"/>
  <sheetViews>
    <sheetView workbookViewId="0">
      <selection activeCell="M38" sqref="M38"/>
    </sheetView>
  </sheetViews>
  <sheetFormatPr defaultRowHeight="14.5" x14ac:dyDescent="0.35"/>
  <sheetData>
    <row r="2" spans="1:1" x14ac:dyDescent="0.35">
      <c r="A2" t="s">
        <v>359</v>
      </c>
    </row>
  </sheetData>
  <pageMargins left="0.7" right="0.7" top="0.75" bottom="0.75" header="0.3" footer="0.3"/>
  <pageSetup paperSize="9" orientation="portrait" r:id="rId1"/>
  <headerFooter>
    <oddHeader>&amp;C&amp;"Calibri"&amp;12&amp;K0000FF - Official -&amp;1#_x000D_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7"/>
  <dimension ref="A1:CD28"/>
  <sheetViews>
    <sheetView workbookViewId="0">
      <selection activeCell="K13" sqref="K13"/>
    </sheetView>
  </sheetViews>
  <sheetFormatPr defaultColWidth="8.7265625" defaultRowHeight="14.5" x14ac:dyDescent="0.35"/>
  <cols>
    <col min="1" max="1" width="3.7265625" style="5" customWidth="1"/>
    <col min="2" max="2" width="25.26953125" style="5" customWidth="1"/>
    <col min="3" max="77" width="11.7265625" style="5" customWidth="1"/>
    <col min="78" max="82" width="12.54296875" style="5" bestFit="1" customWidth="1"/>
    <col min="83" max="16384" width="8.7265625" style="5"/>
  </cols>
  <sheetData>
    <row r="1" spans="1:20" ht="18.5" x14ac:dyDescent="0.35">
      <c r="A1" s="233" t="s">
        <v>17</v>
      </c>
      <c r="B1" s="233"/>
      <c r="C1" s="233"/>
      <c r="D1" s="233"/>
      <c r="E1" s="233"/>
      <c r="F1" s="233"/>
      <c r="G1" s="233"/>
      <c r="H1" s="233"/>
      <c r="I1" s="233"/>
    </row>
    <row r="2" spans="1:20" ht="18.5" x14ac:dyDescent="0.35">
      <c r="A2" s="43"/>
      <c r="B2" s="43"/>
      <c r="C2" s="43"/>
      <c r="D2" s="43"/>
      <c r="E2" s="43"/>
      <c r="F2" s="43"/>
      <c r="G2" s="43"/>
      <c r="H2" s="43"/>
      <c r="I2" s="43"/>
    </row>
    <row r="3" spans="1:20" ht="18.5" x14ac:dyDescent="0.35">
      <c r="A3" s="43"/>
      <c r="B3" s="43"/>
      <c r="C3" s="43"/>
      <c r="D3" s="43"/>
      <c r="E3" s="43"/>
      <c r="F3" s="43"/>
      <c r="G3" s="43"/>
      <c r="H3" s="43"/>
      <c r="I3" s="43"/>
    </row>
    <row r="4" spans="1:20" ht="15.5" x14ac:dyDescent="0.35">
      <c r="A4" s="232" t="s">
        <v>18</v>
      </c>
      <c r="B4" s="232"/>
      <c r="C4" s="232"/>
      <c r="D4" s="232"/>
      <c r="E4" s="232"/>
      <c r="F4" s="232"/>
      <c r="G4" s="232"/>
      <c r="H4" s="232"/>
      <c r="I4" s="232"/>
    </row>
    <row r="5" spans="1:20" ht="15.5" x14ac:dyDescent="0.35">
      <c r="A5" s="44" t="s">
        <v>360</v>
      </c>
      <c r="B5" s="44"/>
      <c r="C5" s="44"/>
      <c r="D5" s="44"/>
      <c r="E5" s="44"/>
      <c r="F5" s="44"/>
      <c r="G5" s="44"/>
      <c r="H5" s="44"/>
      <c r="I5" s="44"/>
      <c r="J5" s="45"/>
      <c r="K5" s="45"/>
      <c r="L5" s="45"/>
      <c r="M5" s="45"/>
    </row>
    <row r="6" spans="1:20" ht="15.75" customHeight="1" x14ac:dyDescent="0.35">
      <c r="A6" s="44" t="s">
        <v>21</v>
      </c>
      <c r="B6" s="44"/>
      <c r="C6" s="44"/>
      <c r="D6" s="44"/>
      <c r="E6" s="44"/>
      <c r="F6" s="44"/>
      <c r="G6" s="44"/>
      <c r="H6" s="44"/>
      <c r="I6" s="44"/>
      <c r="J6" s="45"/>
      <c r="K6" s="45"/>
      <c r="L6" s="45"/>
      <c r="M6" s="45"/>
    </row>
    <row r="7" spans="1:20" ht="15.75" customHeight="1" x14ac:dyDescent="0.35">
      <c r="A7" s="44" t="s">
        <v>361</v>
      </c>
      <c r="B7" s="44"/>
      <c r="C7" s="44"/>
      <c r="D7" s="44"/>
      <c r="E7" s="44"/>
      <c r="F7" s="44"/>
      <c r="G7" s="44"/>
      <c r="H7" s="44"/>
      <c r="I7" s="44"/>
      <c r="J7" s="45"/>
      <c r="K7" s="45"/>
      <c r="L7" s="45"/>
      <c r="M7" s="45"/>
    </row>
    <row r="8" spans="1:20" ht="15" customHeight="1" x14ac:dyDescent="0.35">
      <c r="A8" s="43"/>
      <c r="B8" s="43"/>
      <c r="C8" s="43"/>
      <c r="D8" s="43"/>
      <c r="E8" s="43"/>
      <c r="F8" s="43"/>
      <c r="G8" s="43"/>
      <c r="H8" s="43"/>
      <c r="I8" s="43"/>
      <c r="J8" s="45"/>
      <c r="K8" s="45"/>
      <c r="L8" s="45"/>
      <c r="M8" s="45"/>
    </row>
    <row r="9" spans="1:20" ht="15" customHeight="1" x14ac:dyDescent="0.35">
      <c r="A9" s="46" t="s">
        <v>24</v>
      </c>
      <c r="B9" s="46"/>
      <c r="C9" s="47" t="s">
        <v>25</v>
      </c>
      <c r="D9" s="47" t="s">
        <v>26</v>
      </c>
      <c r="E9" s="47" t="s">
        <v>0</v>
      </c>
      <c r="F9" s="47" t="s">
        <v>27</v>
      </c>
      <c r="G9" s="47" t="s">
        <v>28</v>
      </c>
      <c r="H9" s="47" t="s">
        <v>29</v>
      </c>
      <c r="I9" s="47" t="s">
        <v>30</v>
      </c>
      <c r="J9" s="47" t="s">
        <v>31</v>
      </c>
      <c r="K9" s="47" t="s">
        <v>32</v>
      </c>
      <c r="L9" s="47" t="s">
        <v>33</v>
      </c>
      <c r="M9" s="47" t="s">
        <v>34</v>
      </c>
      <c r="N9" s="47" t="s">
        <v>35</v>
      </c>
      <c r="O9" s="47" t="s">
        <v>36</v>
      </c>
      <c r="P9" s="47" t="s">
        <v>37</v>
      </c>
      <c r="Q9" s="47" t="s">
        <v>38</v>
      </c>
      <c r="R9" s="47" t="s">
        <v>39</v>
      </c>
      <c r="S9" s="47" t="s">
        <v>40</v>
      </c>
      <c r="T9" s="47" t="s">
        <v>41</v>
      </c>
    </row>
    <row r="10" spans="1:20" ht="15" customHeight="1" x14ac:dyDescent="0.35">
      <c r="A10" s="46" t="s">
        <v>42</v>
      </c>
      <c r="B10" s="48" t="s">
        <v>43</v>
      </c>
      <c r="C10" s="49">
        <v>0</v>
      </c>
      <c r="D10" s="49">
        <f t="shared" ref="D10:T10" si="0">C14</f>
        <v>267000</v>
      </c>
      <c r="E10" s="49">
        <f t="shared" si="0"/>
        <v>540274.5</v>
      </c>
      <c r="F10" s="49">
        <f t="shared" si="0"/>
        <v>1568779.8391499999</v>
      </c>
      <c r="G10" s="49">
        <f t="shared" si="0"/>
        <v>2463479.281992509</v>
      </c>
      <c r="H10" s="49">
        <f t="shared" si="0"/>
        <v>3364888.9706563372</v>
      </c>
      <c r="I10" s="49">
        <f t="shared" si="0"/>
        <v>4273059.2319851434</v>
      </c>
      <c r="J10" s="49">
        <f t="shared" si="0"/>
        <v>5188040.7702739155</v>
      </c>
      <c r="K10" s="49">
        <f t="shared" si="0"/>
        <v>6109884.6700998535</v>
      </c>
      <c r="L10" s="49">
        <f t="shared" si="0"/>
        <v>7053917.1108497363</v>
      </c>
      <c r="M10" s="49">
        <f t="shared" si="0"/>
        <v>8042659.461561366</v>
      </c>
      <c r="N10" s="49">
        <f t="shared" si="0"/>
        <v>9086446.2448414788</v>
      </c>
      <c r="O10" s="49">
        <f t="shared" si="0"/>
        <v>10196540.9950114</v>
      </c>
      <c r="P10" s="49">
        <f t="shared" si="0"/>
        <v>11334388.113935569</v>
      </c>
      <c r="Q10" s="49">
        <f t="shared" si="0"/>
        <v>12500681.410832843</v>
      </c>
      <c r="R10" s="49">
        <f t="shared" si="0"/>
        <v>13696132.040152548</v>
      </c>
      <c r="S10" s="49">
        <f t="shared" si="0"/>
        <v>14921468.935205245</v>
      </c>
      <c r="T10" s="49">
        <f t="shared" si="0"/>
        <v>16177439.252634261</v>
      </c>
    </row>
    <row r="11" spans="1:20" ht="15" customHeight="1" x14ac:dyDescent="0.35">
      <c r="A11" s="56" t="s">
        <v>44</v>
      </c>
      <c r="B11" s="57" t="s">
        <v>45</v>
      </c>
      <c r="C11" s="58">
        <v>3.3999999999999998E-3</v>
      </c>
      <c r="D11" s="58">
        <v>3.5000000000000001E-3</v>
      </c>
      <c r="E11" s="58">
        <v>6.7000000000000002E-3</v>
      </c>
      <c r="F11" s="58">
        <v>7.4999999999999997E-3</v>
      </c>
      <c r="G11" s="58">
        <v>7.4999999999999997E-3</v>
      </c>
      <c r="H11" s="58">
        <v>7.4999999999999997E-3</v>
      </c>
      <c r="I11" s="58">
        <v>7.4999999999999997E-3</v>
      </c>
      <c r="J11" s="58">
        <v>7.4999999999999997E-3</v>
      </c>
      <c r="K11" s="58">
        <v>0.01</v>
      </c>
      <c r="L11" s="58">
        <v>1.4999999999999999E-2</v>
      </c>
      <c r="M11" s="58">
        <v>0.02</v>
      </c>
      <c r="N11" s="58">
        <v>2.5000000000000001E-2</v>
      </c>
      <c r="O11" s="58">
        <f>+N11</f>
        <v>2.5000000000000001E-2</v>
      </c>
      <c r="P11" s="58">
        <f t="shared" ref="P11:T11" si="1">+O11</f>
        <v>2.5000000000000001E-2</v>
      </c>
      <c r="Q11" s="58">
        <f t="shared" si="1"/>
        <v>2.5000000000000001E-2</v>
      </c>
      <c r="R11" s="58">
        <f t="shared" si="1"/>
        <v>2.5000000000000001E-2</v>
      </c>
      <c r="S11" s="58">
        <f t="shared" si="1"/>
        <v>2.5000000000000001E-2</v>
      </c>
      <c r="T11" s="58">
        <f t="shared" si="1"/>
        <v>2.5000000000000001E-2</v>
      </c>
    </row>
    <row r="12" spans="1:20" ht="15" customHeight="1" x14ac:dyDescent="0.35">
      <c r="A12" s="46" t="s">
        <v>46</v>
      </c>
      <c r="B12" s="50" t="s">
        <v>47</v>
      </c>
      <c r="C12" s="49">
        <f t="shared" ref="C12:T12" si="2">C10*C11</f>
        <v>0</v>
      </c>
      <c r="D12" s="49">
        <f>D10*D11</f>
        <v>934.5</v>
      </c>
      <c r="E12" s="49">
        <f t="shared" si="2"/>
        <v>3619.8391500000002</v>
      </c>
      <c r="F12" s="49">
        <f t="shared" si="2"/>
        <v>11765.848793624999</v>
      </c>
      <c r="G12" s="49">
        <f t="shared" si="2"/>
        <v>18476.094614943817</v>
      </c>
      <c r="H12" s="49">
        <f t="shared" si="2"/>
        <v>25236.667279922527</v>
      </c>
      <c r="I12" s="49">
        <f t="shared" si="2"/>
        <v>32047.944239888573</v>
      </c>
      <c r="J12" s="49">
        <f t="shared" si="2"/>
        <v>38910.305777054367</v>
      </c>
      <c r="K12" s="49">
        <f t="shared" si="2"/>
        <v>61098.84670099854</v>
      </c>
      <c r="L12" s="49">
        <f t="shared" si="2"/>
        <v>105808.75666274603</v>
      </c>
      <c r="M12" s="49">
        <f t="shared" si="2"/>
        <v>160853.18923122733</v>
      </c>
      <c r="N12" s="49">
        <f t="shared" si="2"/>
        <v>227161.15612103697</v>
      </c>
      <c r="O12" s="49">
        <f t="shared" si="2"/>
        <v>254913.52487528502</v>
      </c>
      <c r="P12" s="49">
        <f t="shared" si="2"/>
        <v>283359.70284838922</v>
      </c>
      <c r="Q12" s="49">
        <f t="shared" si="2"/>
        <v>312517.03527082107</v>
      </c>
      <c r="R12" s="49">
        <f t="shared" si="2"/>
        <v>342403.30100381374</v>
      </c>
      <c r="S12" s="49">
        <f t="shared" si="2"/>
        <v>373036.72338013118</v>
      </c>
      <c r="T12" s="49">
        <f t="shared" si="2"/>
        <v>404435.98131585657</v>
      </c>
    </row>
    <row r="13" spans="1:20" ht="15" customHeight="1" x14ac:dyDescent="0.35">
      <c r="A13" s="46" t="s">
        <v>48</v>
      </c>
      <c r="B13" s="48" t="s">
        <v>142</v>
      </c>
      <c r="C13" s="49">
        <v>267000</v>
      </c>
      <c r="D13" s="189">
        <f>267000 *1.02</f>
        <v>272340</v>
      </c>
      <c r="E13" s="189">
        <f>+'Planning Fees'!H77</f>
        <v>1024885.5</v>
      </c>
      <c r="F13" s="189">
        <f>+'Planning Fees'!H84</f>
        <v>882933.59404888412</v>
      </c>
      <c r="G13" s="189">
        <f>+F13</f>
        <v>882933.59404888412</v>
      </c>
      <c r="H13" s="189">
        <f>+G13</f>
        <v>882933.59404888412</v>
      </c>
      <c r="I13" s="189">
        <f t="shared" ref="I13:T13" si="3">+H13</f>
        <v>882933.59404888412</v>
      </c>
      <c r="J13" s="189">
        <f t="shared" si="3"/>
        <v>882933.59404888412</v>
      </c>
      <c r="K13" s="189">
        <f t="shared" si="3"/>
        <v>882933.59404888412</v>
      </c>
      <c r="L13" s="189">
        <f t="shared" si="3"/>
        <v>882933.59404888412</v>
      </c>
      <c r="M13" s="189">
        <f t="shared" si="3"/>
        <v>882933.59404888412</v>
      </c>
      <c r="N13" s="189">
        <f t="shared" si="3"/>
        <v>882933.59404888412</v>
      </c>
      <c r="O13" s="189">
        <f t="shared" si="3"/>
        <v>882933.59404888412</v>
      </c>
      <c r="P13" s="189">
        <f t="shared" si="3"/>
        <v>882933.59404888412</v>
      </c>
      <c r="Q13" s="189">
        <f t="shared" si="3"/>
        <v>882933.59404888412</v>
      </c>
      <c r="R13" s="189">
        <f t="shared" si="3"/>
        <v>882933.59404888412</v>
      </c>
      <c r="S13" s="189">
        <f t="shared" si="3"/>
        <v>882933.59404888412</v>
      </c>
      <c r="T13" s="189">
        <f t="shared" si="3"/>
        <v>882933.59404888412</v>
      </c>
    </row>
    <row r="14" spans="1:20" ht="15" customHeight="1" x14ac:dyDescent="0.35">
      <c r="A14" s="46" t="s">
        <v>50</v>
      </c>
      <c r="B14" s="48" t="s">
        <v>51</v>
      </c>
      <c r="C14" s="49">
        <f t="shared" ref="C14:T14" si="4">SUM(C10,C13,C12)</f>
        <v>267000</v>
      </c>
      <c r="D14" s="49">
        <f t="shared" si="4"/>
        <v>540274.5</v>
      </c>
      <c r="E14" s="49">
        <f t="shared" si="4"/>
        <v>1568779.8391499999</v>
      </c>
      <c r="F14" s="49">
        <f t="shared" si="4"/>
        <v>2463479.281992509</v>
      </c>
      <c r="G14" s="49">
        <f t="shared" si="4"/>
        <v>3364888.9706563372</v>
      </c>
      <c r="H14" s="49">
        <f t="shared" si="4"/>
        <v>4273059.2319851434</v>
      </c>
      <c r="I14" s="49">
        <f t="shared" si="4"/>
        <v>5188040.7702739155</v>
      </c>
      <c r="J14" s="49">
        <f t="shared" si="4"/>
        <v>6109884.6700998535</v>
      </c>
      <c r="K14" s="49">
        <f t="shared" si="4"/>
        <v>7053917.1108497363</v>
      </c>
      <c r="L14" s="49">
        <f t="shared" si="4"/>
        <v>8042659.461561366</v>
      </c>
      <c r="M14" s="49">
        <f t="shared" si="4"/>
        <v>9086446.2448414788</v>
      </c>
      <c r="N14" s="49">
        <f t="shared" si="4"/>
        <v>10196540.9950114</v>
      </c>
      <c r="O14" s="49">
        <f t="shared" si="4"/>
        <v>11334388.113935569</v>
      </c>
      <c r="P14" s="49">
        <f t="shared" si="4"/>
        <v>12500681.410832843</v>
      </c>
      <c r="Q14" s="49">
        <f t="shared" si="4"/>
        <v>13696132.040152548</v>
      </c>
      <c r="R14" s="49">
        <f t="shared" si="4"/>
        <v>14921468.935205245</v>
      </c>
      <c r="S14" s="49">
        <f t="shared" si="4"/>
        <v>16177439.252634261</v>
      </c>
      <c r="T14" s="49">
        <f t="shared" si="4"/>
        <v>17464808.827999</v>
      </c>
    </row>
    <row r="15" spans="1:20" x14ac:dyDescent="0.35">
      <c r="A15" s="235"/>
      <c r="B15" s="235"/>
      <c r="C15" s="235"/>
    </row>
    <row r="16" spans="1:20" x14ac:dyDescent="0.35">
      <c r="A16" s="51"/>
      <c r="B16" s="51"/>
      <c r="C16" s="51"/>
      <c r="F16" s="51"/>
      <c r="G16" s="51"/>
      <c r="H16" s="51"/>
    </row>
    <row r="17" spans="1:82" x14ac:dyDescent="0.35">
      <c r="A17" s="30"/>
      <c r="B17" s="53" t="s">
        <v>24</v>
      </c>
      <c r="C17" s="47" t="s">
        <v>53</v>
      </c>
      <c r="D17" s="47" t="s">
        <v>54</v>
      </c>
      <c r="E17" s="47" t="s">
        <v>55</v>
      </c>
      <c r="F17" s="47" t="s">
        <v>56</v>
      </c>
      <c r="G17" s="47" t="s">
        <v>57</v>
      </c>
      <c r="H17" s="47" t="s">
        <v>58</v>
      </c>
      <c r="I17" s="47" t="s">
        <v>59</v>
      </c>
      <c r="J17" s="47" t="s">
        <v>60</v>
      </c>
      <c r="K17" s="47" t="s">
        <v>61</v>
      </c>
      <c r="L17" s="47" t="s">
        <v>62</v>
      </c>
      <c r="M17" s="47" t="s">
        <v>63</v>
      </c>
      <c r="N17" s="47" t="s">
        <v>64</v>
      </c>
      <c r="O17" s="47" t="s">
        <v>65</v>
      </c>
      <c r="P17" s="47" t="s">
        <v>66</v>
      </c>
      <c r="Q17" s="47" t="s">
        <v>67</v>
      </c>
      <c r="R17" s="47" t="s">
        <v>68</v>
      </c>
      <c r="S17" s="47" t="s">
        <v>69</v>
      </c>
      <c r="T17" s="47" t="s">
        <v>70</v>
      </c>
      <c r="U17" s="47" t="s">
        <v>71</v>
      </c>
      <c r="V17" s="47" t="s">
        <v>72</v>
      </c>
      <c r="W17" s="47" t="s">
        <v>73</v>
      </c>
      <c r="X17" s="47" t="s">
        <v>74</v>
      </c>
      <c r="Y17" s="47" t="s">
        <v>75</v>
      </c>
      <c r="Z17" s="47" t="s">
        <v>76</v>
      </c>
      <c r="AA17" s="47" t="s">
        <v>67</v>
      </c>
      <c r="AB17" s="47" t="s">
        <v>77</v>
      </c>
      <c r="AC17" s="47" t="s">
        <v>78</v>
      </c>
      <c r="AD17" s="47" t="s">
        <v>79</v>
      </c>
      <c r="AE17" s="47" t="s">
        <v>80</v>
      </c>
      <c r="AF17" s="47" t="s">
        <v>81</v>
      </c>
      <c r="AG17" s="47" t="s">
        <v>82</v>
      </c>
      <c r="AH17" s="47" t="s">
        <v>83</v>
      </c>
      <c r="AI17" s="47" t="s">
        <v>84</v>
      </c>
      <c r="AJ17" s="47" t="s">
        <v>85</v>
      </c>
      <c r="AK17" s="47" t="s">
        <v>86</v>
      </c>
      <c r="AL17" s="47" t="s">
        <v>87</v>
      </c>
      <c r="AM17" s="47" t="s">
        <v>88</v>
      </c>
      <c r="AN17" s="47" t="s">
        <v>89</v>
      </c>
      <c r="AO17" s="47" t="s">
        <v>90</v>
      </c>
      <c r="AP17" s="47" t="s">
        <v>91</v>
      </c>
      <c r="AQ17" s="47" t="s">
        <v>92</v>
      </c>
      <c r="AR17" s="47" t="s">
        <v>93</v>
      </c>
      <c r="AS17" s="47" t="s">
        <v>94</v>
      </c>
      <c r="AT17" s="47" t="s">
        <v>95</v>
      </c>
      <c r="AU17" s="47" t="s">
        <v>96</v>
      </c>
      <c r="AV17" s="47" t="s">
        <v>97</v>
      </c>
      <c r="AW17" s="47" t="s">
        <v>98</v>
      </c>
      <c r="AX17" s="47" t="s">
        <v>99</v>
      </c>
      <c r="AY17" s="47" t="s">
        <v>100</v>
      </c>
      <c r="AZ17" s="47" t="s">
        <v>101</v>
      </c>
      <c r="BA17" s="47" t="s">
        <v>102</v>
      </c>
      <c r="BB17" s="47" t="s">
        <v>103</v>
      </c>
      <c r="BC17" s="47" t="s">
        <v>104</v>
      </c>
      <c r="BD17" s="47" t="s">
        <v>105</v>
      </c>
      <c r="BE17" s="47" t="s">
        <v>106</v>
      </c>
      <c r="BF17" s="47" t="s">
        <v>107</v>
      </c>
      <c r="BG17" s="47" t="s">
        <v>108</v>
      </c>
      <c r="BH17" s="47" t="s">
        <v>109</v>
      </c>
      <c r="BI17" s="47" t="s">
        <v>110</v>
      </c>
      <c r="BJ17" s="47" t="s">
        <v>111</v>
      </c>
      <c r="BK17" s="47" t="s">
        <v>112</v>
      </c>
      <c r="BL17" s="47" t="s">
        <v>113</v>
      </c>
      <c r="BM17" s="47" t="s">
        <v>114</v>
      </c>
      <c r="BN17" s="47" t="s">
        <v>115</v>
      </c>
      <c r="BO17" s="47" t="s">
        <v>116</v>
      </c>
      <c r="BP17" s="47" t="s">
        <v>117</v>
      </c>
      <c r="BQ17" s="47" t="s">
        <v>118</v>
      </c>
      <c r="BR17" s="47" t="s">
        <v>119</v>
      </c>
      <c r="BS17" s="47" t="s">
        <v>120</v>
      </c>
      <c r="BT17" s="47" t="s">
        <v>121</v>
      </c>
      <c r="BU17" s="47" t="s">
        <v>122</v>
      </c>
      <c r="BV17" s="47" t="s">
        <v>123</v>
      </c>
      <c r="BW17" s="47" t="s">
        <v>124</v>
      </c>
      <c r="BX17" s="54" t="s">
        <v>125</v>
      </c>
      <c r="BY17" s="47" t="s">
        <v>126</v>
      </c>
      <c r="BZ17" s="47" t="s">
        <v>127</v>
      </c>
      <c r="CA17" s="47" t="s">
        <v>128</v>
      </c>
      <c r="CB17" s="47" t="s">
        <v>129</v>
      </c>
      <c r="CC17" s="47" t="s">
        <v>130</v>
      </c>
      <c r="CD17" s="47" t="s">
        <v>131</v>
      </c>
    </row>
    <row r="18" spans="1:82" x14ac:dyDescent="0.35">
      <c r="A18" s="30" t="s">
        <v>42</v>
      </c>
      <c r="B18" s="34" t="s">
        <v>43</v>
      </c>
      <c r="C18" s="41">
        <f>T14</f>
        <v>17464808.827999</v>
      </c>
      <c r="D18" s="41">
        <f>C22</f>
        <v>17465804.048698973</v>
      </c>
      <c r="E18" s="41">
        <f>D22</f>
        <v>17466824.149916448</v>
      </c>
      <c r="F18" s="41">
        <f t="shared" ref="F18:BQ18" si="5">E22</f>
        <v>17467869.753664359</v>
      </c>
      <c r="G18" s="41">
        <f t="shared" si="5"/>
        <v>17468941.49750597</v>
      </c>
      <c r="H18" s="41">
        <f t="shared" si="5"/>
        <v>17470040.034943618</v>
      </c>
      <c r="I18" s="41">
        <f t="shared" si="5"/>
        <v>17471166.03581721</v>
      </c>
      <c r="J18" s="41">
        <f t="shared" si="5"/>
        <v>17472320.186712641</v>
      </c>
      <c r="K18" s="41">
        <f t="shared" si="5"/>
        <v>17473503.191380456</v>
      </c>
      <c r="L18" s="41">
        <f t="shared" si="5"/>
        <v>17474715.771164969</v>
      </c>
      <c r="M18" s="41">
        <f t="shared" si="5"/>
        <v>17475958.665444091</v>
      </c>
      <c r="N18" s="41">
        <f t="shared" si="5"/>
        <v>17477232.632080194</v>
      </c>
      <c r="O18" s="41">
        <f t="shared" si="5"/>
        <v>17478538.447882198</v>
      </c>
      <c r="P18" s="41">
        <f t="shared" si="5"/>
        <v>17479876.909079254</v>
      </c>
      <c r="Q18" s="41">
        <f t="shared" si="5"/>
        <v>17481248.831806235</v>
      </c>
      <c r="R18" s="41">
        <f t="shared" si="5"/>
        <v>17482655.05260139</v>
      </c>
      <c r="S18" s="41">
        <f t="shared" si="5"/>
        <v>17484096.428916425</v>
      </c>
      <c r="T18" s="41">
        <f t="shared" si="5"/>
        <v>17485573.839639336</v>
      </c>
      <c r="U18" s="41">
        <f t="shared" si="5"/>
        <v>17487088.185630318</v>
      </c>
      <c r="V18" s="41">
        <f t="shared" si="5"/>
        <v>17488640.390271075</v>
      </c>
      <c r="W18" s="41">
        <f t="shared" si="5"/>
        <v>17490231.400027853</v>
      </c>
      <c r="X18" s="41">
        <f t="shared" si="5"/>
        <v>17491862.185028549</v>
      </c>
      <c r="Y18" s="41">
        <f t="shared" si="5"/>
        <v>17493533.739654262</v>
      </c>
      <c r="Z18" s="41">
        <f t="shared" si="5"/>
        <v>17495247.083145618</v>
      </c>
      <c r="AA18" s="41">
        <f t="shared" si="5"/>
        <v>17497003.26022426</v>
      </c>
      <c r="AB18" s="41">
        <f t="shared" si="5"/>
        <v>17498803.341729868</v>
      </c>
      <c r="AC18" s="41">
        <f t="shared" si="5"/>
        <v>17500648.425273117</v>
      </c>
      <c r="AD18" s="41">
        <f t="shared" si="5"/>
        <v>17502539.635904945</v>
      </c>
      <c r="AE18" s="41">
        <f t="shared" si="5"/>
        <v>17504478.126802567</v>
      </c>
      <c r="AF18" s="41">
        <f t="shared" si="5"/>
        <v>17506465.079972632</v>
      </c>
      <c r="AG18" s="41">
        <f t="shared" si="5"/>
        <v>17508501.706971947</v>
      </c>
      <c r="AH18" s="41">
        <f t="shared" si="5"/>
        <v>17510589.249646246</v>
      </c>
      <c r="AI18" s="41">
        <f t="shared" si="5"/>
        <v>17512728.980887402</v>
      </c>
      <c r="AJ18" s="41">
        <f t="shared" si="5"/>
        <v>17514922.205409586</v>
      </c>
      <c r="AK18" s="41">
        <f t="shared" si="5"/>
        <v>17517170.260544825</v>
      </c>
      <c r="AL18" s="41">
        <f t="shared" si="5"/>
        <v>17519474.517058447</v>
      </c>
      <c r="AM18" s="41">
        <f t="shared" si="5"/>
        <v>17521836.379984908</v>
      </c>
      <c r="AN18" s="41">
        <f t="shared" si="5"/>
        <v>17524257.289484531</v>
      </c>
      <c r="AO18" s="41">
        <f t="shared" si="5"/>
        <v>17526738.721721645</v>
      </c>
      <c r="AP18" s="41">
        <f t="shared" si="5"/>
        <v>17529282.189764686</v>
      </c>
      <c r="AQ18" s="41">
        <f t="shared" si="5"/>
        <v>17531889.244508803</v>
      </c>
      <c r="AR18" s="41">
        <f t="shared" si="5"/>
        <v>17534561.475621521</v>
      </c>
      <c r="AS18" s="41">
        <f t="shared" si="5"/>
        <v>17537300.512512058</v>
      </c>
      <c r="AT18" s="41">
        <f t="shared" si="5"/>
        <v>17540108.025324859</v>
      </c>
      <c r="AU18" s="41">
        <f t="shared" si="5"/>
        <v>17542985.725957979</v>
      </c>
      <c r="AV18" s="41">
        <f t="shared" si="5"/>
        <v>17545935.36910693</v>
      </c>
      <c r="AW18" s="41">
        <f t="shared" si="5"/>
        <v>17548958.753334604</v>
      </c>
      <c r="AX18" s="41">
        <f t="shared" si="5"/>
        <v>17552057.722167969</v>
      </c>
      <c r="AY18" s="41">
        <f t="shared" si="5"/>
        <v>17555234.165222168</v>
      </c>
      <c r="AZ18" s="41">
        <f t="shared" si="5"/>
        <v>17558490.019352723</v>
      </c>
      <c r="BA18" s="41">
        <f t="shared" si="5"/>
        <v>17561827.269836541</v>
      </c>
      <c r="BB18" s="41">
        <f t="shared" si="5"/>
        <v>17565247.951582454</v>
      </c>
      <c r="BC18" s="41">
        <f t="shared" si="5"/>
        <v>17568754.150372017</v>
      </c>
      <c r="BD18" s="41">
        <f t="shared" si="5"/>
        <v>17572348.004131317</v>
      </c>
      <c r="BE18" s="41">
        <f t="shared" si="5"/>
        <v>17576031.7042346</v>
      </c>
      <c r="BF18" s="41">
        <f t="shared" si="5"/>
        <v>17579807.496840466</v>
      </c>
      <c r="BG18" s="41">
        <f t="shared" si="5"/>
        <v>17583677.684261478</v>
      </c>
      <c r="BH18" s="41">
        <f t="shared" si="5"/>
        <v>17587644.626368016</v>
      </c>
      <c r="BI18" s="41">
        <f t="shared" si="5"/>
        <v>17591710.742027216</v>
      </c>
      <c r="BJ18" s="41">
        <f t="shared" si="5"/>
        <v>17595878.510577895</v>
      </c>
      <c r="BK18" s="41">
        <f t="shared" si="5"/>
        <v>17600150.47334234</v>
      </c>
      <c r="BL18" s="41">
        <f t="shared" si="5"/>
        <v>17604529.2351759</v>
      </c>
      <c r="BM18" s="41">
        <f t="shared" si="5"/>
        <v>17609017.466055296</v>
      </c>
      <c r="BN18" s="41">
        <f t="shared" si="5"/>
        <v>17613617.902706679</v>
      </c>
      <c r="BO18" s="41">
        <f t="shared" si="5"/>
        <v>17618333.350274347</v>
      </c>
      <c r="BP18" s="41">
        <f t="shared" si="5"/>
        <v>17623166.684031207</v>
      </c>
      <c r="BQ18" s="41">
        <f t="shared" si="5"/>
        <v>17628120.851131987</v>
      </c>
      <c r="BR18" s="41">
        <f t="shared" ref="BR18:CD18" si="6">BQ22</f>
        <v>17633198.872410286</v>
      </c>
      <c r="BS18" s="41">
        <f t="shared" si="6"/>
        <v>17638403.844220545</v>
      </c>
      <c r="BT18" s="41">
        <f t="shared" si="6"/>
        <v>17643738.940326057</v>
      </c>
      <c r="BU18" s="41">
        <f t="shared" si="6"/>
        <v>17649207.41383421</v>
      </c>
      <c r="BV18" s="41">
        <f t="shared" si="6"/>
        <v>17654812.599180065</v>
      </c>
      <c r="BW18" s="41">
        <f t="shared" si="6"/>
        <v>17660557.914159566</v>
      </c>
      <c r="BX18" s="41">
        <f t="shared" si="6"/>
        <v>17666446.862013556</v>
      </c>
      <c r="BY18" s="41">
        <f t="shared" si="6"/>
        <v>17672483.033563893</v>
      </c>
      <c r="BZ18" s="41">
        <f t="shared" si="6"/>
        <v>17678670.109402992</v>
      </c>
      <c r="CA18" s="41">
        <f t="shared" si="6"/>
        <v>17685011.862138066</v>
      </c>
      <c r="CB18" s="41">
        <f t="shared" si="6"/>
        <v>17691512.158691518</v>
      </c>
      <c r="CC18" s="41">
        <f t="shared" si="6"/>
        <v>17698174.962658808</v>
      </c>
      <c r="CD18" s="41">
        <f t="shared" si="6"/>
        <v>17705004.33672528</v>
      </c>
    </row>
    <row r="19" spans="1:82" x14ac:dyDescent="0.35">
      <c r="A19" s="30" t="s">
        <v>44</v>
      </c>
      <c r="B19" s="34" t="s">
        <v>362</v>
      </c>
      <c r="C19" s="41">
        <v>425000</v>
      </c>
      <c r="D19" s="41">
        <f>C19</f>
        <v>425000</v>
      </c>
      <c r="E19" s="41">
        <f t="shared" ref="E19:BP19" si="7">D19</f>
        <v>425000</v>
      </c>
      <c r="F19" s="41">
        <f t="shared" si="7"/>
        <v>425000</v>
      </c>
      <c r="G19" s="41">
        <f t="shared" si="7"/>
        <v>425000</v>
      </c>
      <c r="H19" s="41">
        <f t="shared" si="7"/>
        <v>425000</v>
      </c>
      <c r="I19" s="41">
        <f t="shared" si="7"/>
        <v>425000</v>
      </c>
      <c r="J19" s="41">
        <f t="shared" si="7"/>
        <v>425000</v>
      </c>
      <c r="K19" s="41">
        <f t="shared" si="7"/>
        <v>425000</v>
      </c>
      <c r="L19" s="41">
        <f t="shared" si="7"/>
        <v>425000</v>
      </c>
      <c r="M19" s="41">
        <f t="shared" si="7"/>
        <v>425000</v>
      </c>
      <c r="N19" s="41">
        <f t="shared" si="7"/>
        <v>425000</v>
      </c>
      <c r="O19" s="41">
        <f t="shared" si="7"/>
        <v>425000</v>
      </c>
      <c r="P19" s="41">
        <f t="shared" si="7"/>
        <v>425000</v>
      </c>
      <c r="Q19" s="41">
        <f t="shared" si="7"/>
        <v>425000</v>
      </c>
      <c r="R19" s="41">
        <f t="shared" si="7"/>
        <v>425000</v>
      </c>
      <c r="S19" s="41">
        <f t="shared" si="7"/>
        <v>425000</v>
      </c>
      <c r="T19" s="41">
        <f t="shared" si="7"/>
        <v>425000</v>
      </c>
      <c r="U19" s="41">
        <f t="shared" si="7"/>
        <v>425000</v>
      </c>
      <c r="V19" s="41">
        <f t="shared" si="7"/>
        <v>425000</v>
      </c>
      <c r="W19" s="41">
        <f t="shared" si="7"/>
        <v>425000</v>
      </c>
      <c r="X19" s="41">
        <f t="shared" si="7"/>
        <v>425000</v>
      </c>
      <c r="Y19" s="41">
        <f t="shared" si="7"/>
        <v>425000</v>
      </c>
      <c r="Z19" s="41">
        <f t="shared" si="7"/>
        <v>425000</v>
      </c>
      <c r="AA19" s="41">
        <f t="shared" si="7"/>
        <v>425000</v>
      </c>
      <c r="AB19" s="41">
        <f t="shared" si="7"/>
        <v>425000</v>
      </c>
      <c r="AC19" s="41">
        <f t="shared" si="7"/>
        <v>425000</v>
      </c>
      <c r="AD19" s="41">
        <f t="shared" si="7"/>
        <v>425000</v>
      </c>
      <c r="AE19" s="41">
        <f t="shared" si="7"/>
        <v>425000</v>
      </c>
      <c r="AF19" s="41">
        <f t="shared" si="7"/>
        <v>425000</v>
      </c>
      <c r="AG19" s="41">
        <f t="shared" si="7"/>
        <v>425000</v>
      </c>
      <c r="AH19" s="41">
        <f t="shared" si="7"/>
        <v>425000</v>
      </c>
      <c r="AI19" s="41">
        <f t="shared" si="7"/>
        <v>425000</v>
      </c>
      <c r="AJ19" s="41">
        <f t="shared" si="7"/>
        <v>425000</v>
      </c>
      <c r="AK19" s="41">
        <f t="shared" si="7"/>
        <v>425000</v>
      </c>
      <c r="AL19" s="41">
        <f t="shared" si="7"/>
        <v>425000</v>
      </c>
      <c r="AM19" s="41">
        <f t="shared" si="7"/>
        <v>425000</v>
      </c>
      <c r="AN19" s="41">
        <f t="shared" si="7"/>
        <v>425000</v>
      </c>
      <c r="AO19" s="41">
        <f t="shared" si="7"/>
        <v>425000</v>
      </c>
      <c r="AP19" s="41">
        <f t="shared" si="7"/>
        <v>425000</v>
      </c>
      <c r="AQ19" s="41">
        <f t="shared" si="7"/>
        <v>425000</v>
      </c>
      <c r="AR19" s="41">
        <f t="shared" si="7"/>
        <v>425000</v>
      </c>
      <c r="AS19" s="41">
        <f t="shared" si="7"/>
        <v>425000</v>
      </c>
      <c r="AT19" s="41">
        <f t="shared" si="7"/>
        <v>425000</v>
      </c>
      <c r="AU19" s="41">
        <f t="shared" si="7"/>
        <v>425000</v>
      </c>
      <c r="AV19" s="41">
        <f t="shared" si="7"/>
        <v>425000</v>
      </c>
      <c r="AW19" s="41">
        <f t="shared" si="7"/>
        <v>425000</v>
      </c>
      <c r="AX19" s="41">
        <f t="shared" si="7"/>
        <v>425000</v>
      </c>
      <c r="AY19" s="41">
        <f t="shared" si="7"/>
        <v>425000</v>
      </c>
      <c r="AZ19" s="41">
        <f t="shared" si="7"/>
        <v>425000</v>
      </c>
      <c r="BA19" s="41">
        <f t="shared" si="7"/>
        <v>425000</v>
      </c>
      <c r="BB19" s="41">
        <f t="shared" si="7"/>
        <v>425000</v>
      </c>
      <c r="BC19" s="41">
        <f t="shared" si="7"/>
        <v>425000</v>
      </c>
      <c r="BD19" s="41">
        <f t="shared" si="7"/>
        <v>425000</v>
      </c>
      <c r="BE19" s="41">
        <f t="shared" si="7"/>
        <v>425000</v>
      </c>
      <c r="BF19" s="41">
        <f t="shared" si="7"/>
        <v>425000</v>
      </c>
      <c r="BG19" s="41">
        <f t="shared" si="7"/>
        <v>425000</v>
      </c>
      <c r="BH19" s="41">
        <f t="shared" si="7"/>
        <v>425000</v>
      </c>
      <c r="BI19" s="41">
        <f t="shared" si="7"/>
        <v>425000</v>
      </c>
      <c r="BJ19" s="41">
        <f t="shared" si="7"/>
        <v>425000</v>
      </c>
      <c r="BK19" s="41">
        <f t="shared" si="7"/>
        <v>425000</v>
      </c>
      <c r="BL19" s="41">
        <f t="shared" si="7"/>
        <v>425000</v>
      </c>
      <c r="BM19" s="41">
        <f t="shared" si="7"/>
        <v>425000</v>
      </c>
      <c r="BN19" s="41">
        <f t="shared" si="7"/>
        <v>425000</v>
      </c>
      <c r="BO19" s="41">
        <f t="shared" si="7"/>
        <v>425000</v>
      </c>
      <c r="BP19" s="41">
        <f t="shared" si="7"/>
        <v>425000</v>
      </c>
      <c r="BQ19" s="41">
        <f t="shared" ref="BQ19:CD19" si="8">BP19</f>
        <v>425000</v>
      </c>
      <c r="BR19" s="41">
        <f t="shared" si="8"/>
        <v>425000</v>
      </c>
      <c r="BS19" s="41">
        <f t="shared" si="8"/>
        <v>425000</v>
      </c>
      <c r="BT19" s="41">
        <f t="shared" si="8"/>
        <v>425000</v>
      </c>
      <c r="BU19" s="41">
        <f t="shared" si="8"/>
        <v>425000</v>
      </c>
      <c r="BV19" s="41">
        <f t="shared" si="8"/>
        <v>425000</v>
      </c>
      <c r="BW19" s="41">
        <f t="shared" si="8"/>
        <v>425000</v>
      </c>
      <c r="BX19" s="41">
        <f t="shared" si="8"/>
        <v>425000</v>
      </c>
      <c r="BY19" s="41">
        <f t="shared" si="8"/>
        <v>425000</v>
      </c>
      <c r="BZ19" s="41">
        <f t="shared" si="8"/>
        <v>425000</v>
      </c>
      <c r="CA19" s="41">
        <f t="shared" si="8"/>
        <v>425000</v>
      </c>
      <c r="CB19" s="41">
        <f t="shared" si="8"/>
        <v>425000</v>
      </c>
      <c r="CC19" s="41">
        <f t="shared" si="8"/>
        <v>425000</v>
      </c>
      <c r="CD19" s="41">
        <f t="shared" si="8"/>
        <v>425000</v>
      </c>
    </row>
    <row r="20" spans="1:82" x14ac:dyDescent="0.35">
      <c r="A20" s="30" t="s">
        <v>46</v>
      </c>
      <c r="B20" s="34" t="s">
        <v>133</v>
      </c>
      <c r="C20" s="41">
        <f>C18-C19</f>
        <v>17039808.827999</v>
      </c>
      <c r="D20" s="41">
        <f t="shared" ref="D20:BN20" si="9">D18-D19</f>
        <v>17040804.048698973</v>
      </c>
      <c r="E20" s="41">
        <f t="shared" si="9"/>
        <v>17041824.149916448</v>
      </c>
      <c r="F20" s="41">
        <f t="shared" si="9"/>
        <v>17042869.753664359</v>
      </c>
      <c r="G20" s="41">
        <f t="shared" si="9"/>
        <v>17043941.49750597</v>
      </c>
      <c r="H20" s="41">
        <f t="shared" si="9"/>
        <v>17045040.034943618</v>
      </c>
      <c r="I20" s="41">
        <f t="shared" si="9"/>
        <v>17046166.03581721</v>
      </c>
      <c r="J20" s="41">
        <f t="shared" si="9"/>
        <v>17047320.186712641</v>
      </c>
      <c r="K20" s="41">
        <f t="shared" si="9"/>
        <v>17048503.191380456</v>
      </c>
      <c r="L20" s="41">
        <f t="shared" si="9"/>
        <v>17049715.771164969</v>
      </c>
      <c r="M20" s="41">
        <f t="shared" si="9"/>
        <v>17050958.665444091</v>
      </c>
      <c r="N20" s="41">
        <f t="shared" si="9"/>
        <v>17052232.632080194</v>
      </c>
      <c r="O20" s="41">
        <f t="shared" si="9"/>
        <v>17053538.447882198</v>
      </c>
      <c r="P20" s="41">
        <f t="shared" si="9"/>
        <v>17054876.909079254</v>
      </c>
      <c r="Q20" s="41">
        <f t="shared" si="9"/>
        <v>17056248.831806235</v>
      </c>
      <c r="R20" s="41">
        <f t="shared" si="9"/>
        <v>17057655.05260139</v>
      </c>
      <c r="S20" s="41">
        <f t="shared" si="9"/>
        <v>17059096.428916425</v>
      </c>
      <c r="T20" s="41">
        <f t="shared" si="9"/>
        <v>17060573.839639336</v>
      </c>
      <c r="U20" s="41">
        <f t="shared" si="9"/>
        <v>17062088.185630318</v>
      </c>
      <c r="V20" s="41">
        <f t="shared" si="9"/>
        <v>17063640.390271075</v>
      </c>
      <c r="W20" s="41">
        <f t="shared" si="9"/>
        <v>17065231.400027853</v>
      </c>
      <c r="X20" s="41">
        <f t="shared" si="9"/>
        <v>17066862.185028549</v>
      </c>
      <c r="Y20" s="41">
        <f t="shared" si="9"/>
        <v>17068533.739654262</v>
      </c>
      <c r="Z20" s="41">
        <f t="shared" si="9"/>
        <v>17070247.083145618</v>
      </c>
      <c r="AA20" s="41">
        <f t="shared" si="9"/>
        <v>17072003.26022426</v>
      </c>
      <c r="AB20" s="41">
        <f t="shared" si="9"/>
        <v>17073803.341729868</v>
      </c>
      <c r="AC20" s="41">
        <f t="shared" si="9"/>
        <v>17075648.425273117</v>
      </c>
      <c r="AD20" s="41">
        <f t="shared" si="9"/>
        <v>17077539.635904945</v>
      </c>
      <c r="AE20" s="41">
        <f t="shared" si="9"/>
        <v>17079478.126802567</v>
      </c>
      <c r="AF20" s="41">
        <f t="shared" si="9"/>
        <v>17081465.079972632</v>
      </c>
      <c r="AG20" s="41">
        <f t="shared" si="9"/>
        <v>17083501.706971947</v>
      </c>
      <c r="AH20" s="41">
        <f t="shared" si="9"/>
        <v>17085589.249646246</v>
      </c>
      <c r="AI20" s="41">
        <f t="shared" si="9"/>
        <v>17087728.980887402</v>
      </c>
      <c r="AJ20" s="41">
        <f t="shared" si="9"/>
        <v>17089922.205409586</v>
      </c>
      <c r="AK20" s="41">
        <f t="shared" si="9"/>
        <v>17092170.260544825</v>
      </c>
      <c r="AL20" s="41">
        <f t="shared" si="9"/>
        <v>17094474.517058447</v>
      </c>
      <c r="AM20" s="41">
        <f t="shared" si="9"/>
        <v>17096836.379984908</v>
      </c>
      <c r="AN20" s="41">
        <f t="shared" si="9"/>
        <v>17099257.289484531</v>
      </c>
      <c r="AO20" s="41">
        <f t="shared" si="9"/>
        <v>17101738.721721645</v>
      </c>
      <c r="AP20" s="41">
        <f t="shared" si="9"/>
        <v>17104282.189764686</v>
      </c>
      <c r="AQ20" s="41">
        <f t="shared" si="9"/>
        <v>17106889.244508803</v>
      </c>
      <c r="AR20" s="41">
        <f t="shared" si="9"/>
        <v>17109561.475621521</v>
      </c>
      <c r="AS20" s="41">
        <f t="shared" si="9"/>
        <v>17112300.512512058</v>
      </c>
      <c r="AT20" s="41">
        <f t="shared" si="9"/>
        <v>17115108.025324859</v>
      </c>
      <c r="AU20" s="41">
        <f t="shared" si="9"/>
        <v>17117985.725957979</v>
      </c>
      <c r="AV20" s="41">
        <f t="shared" si="9"/>
        <v>17120935.36910693</v>
      </c>
      <c r="AW20" s="41">
        <f t="shared" si="9"/>
        <v>17123958.753334604</v>
      </c>
      <c r="AX20" s="41">
        <f t="shared" si="9"/>
        <v>17127057.722167969</v>
      </c>
      <c r="AY20" s="41">
        <f t="shared" si="9"/>
        <v>17130234.165222168</v>
      </c>
      <c r="AZ20" s="41">
        <f t="shared" si="9"/>
        <v>17133490.019352723</v>
      </c>
      <c r="BA20" s="41">
        <f t="shared" si="9"/>
        <v>17136827.269836541</v>
      </c>
      <c r="BB20" s="41">
        <f t="shared" si="9"/>
        <v>17140247.951582454</v>
      </c>
      <c r="BC20" s="41">
        <f t="shared" si="9"/>
        <v>17143754.150372017</v>
      </c>
      <c r="BD20" s="41">
        <f t="shared" si="9"/>
        <v>17147348.004131317</v>
      </c>
      <c r="BE20" s="41">
        <f t="shared" si="9"/>
        <v>17151031.7042346</v>
      </c>
      <c r="BF20" s="41">
        <f t="shared" si="9"/>
        <v>17154807.496840466</v>
      </c>
      <c r="BG20" s="41">
        <f t="shared" si="9"/>
        <v>17158677.684261478</v>
      </c>
      <c r="BH20" s="41">
        <f t="shared" si="9"/>
        <v>17162644.626368016</v>
      </c>
      <c r="BI20" s="41">
        <f t="shared" si="9"/>
        <v>17166710.742027216</v>
      </c>
      <c r="BJ20" s="41">
        <f t="shared" si="9"/>
        <v>17170878.510577895</v>
      </c>
      <c r="BK20" s="41">
        <f t="shared" si="9"/>
        <v>17175150.47334234</v>
      </c>
      <c r="BL20" s="41">
        <f t="shared" si="9"/>
        <v>17179529.2351759</v>
      </c>
      <c r="BM20" s="41">
        <f t="shared" si="9"/>
        <v>17184017.466055296</v>
      </c>
      <c r="BN20" s="41">
        <f t="shared" si="9"/>
        <v>17188617.902706679</v>
      </c>
      <c r="BO20" s="41">
        <f t="shared" ref="BO20:CD20" si="10">BO18-BO19</f>
        <v>17193333.350274347</v>
      </c>
      <c r="BP20" s="41">
        <f t="shared" si="10"/>
        <v>17198166.684031207</v>
      </c>
      <c r="BQ20" s="41">
        <f t="shared" si="10"/>
        <v>17203120.851131987</v>
      </c>
      <c r="BR20" s="41">
        <f t="shared" si="10"/>
        <v>17208198.872410286</v>
      </c>
      <c r="BS20" s="41">
        <f t="shared" si="10"/>
        <v>17213403.844220545</v>
      </c>
      <c r="BT20" s="41">
        <f t="shared" si="10"/>
        <v>17218738.940326057</v>
      </c>
      <c r="BU20" s="41">
        <f t="shared" si="10"/>
        <v>17224207.41383421</v>
      </c>
      <c r="BV20" s="41">
        <f t="shared" si="10"/>
        <v>17229812.599180065</v>
      </c>
      <c r="BW20" s="41">
        <f t="shared" si="10"/>
        <v>17235557.914159566</v>
      </c>
      <c r="BX20" s="41">
        <f t="shared" si="10"/>
        <v>17241446.862013556</v>
      </c>
      <c r="BY20" s="41">
        <f t="shared" si="10"/>
        <v>17247483.033563893</v>
      </c>
      <c r="BZ20" s="41">
        <f t="shared" si="10"/>
        <v>17253670.109402992</v>
      </c>
      <c r="CA20" s="41">
        <f t="shared" si="10"/>
        <v>17260011.862138066</v>
      </c>
      <c r="CB20" s="41">
        <f t="shared" si="10"/>
        <v>17266512.158691518</v>
      </c>
      <c r="CC20" s="41">
        <f t="shared" si="10"/>
        <v>17273174.962658808</v>
      </c>
      <c r="CD20" s="41">
        <f t="shared" si="10"/>
        <v>17280004.33672528</v>
      </c>
    </row>
    <row r="21" spans="1:82" x14ac:dyDescent="0.35">
      <c r="A21" s="190" t="s">
        <v>48</v>
      </c>
      <c r="B21" s="191" t="s">
        <v>134</v>
      </c>
      <c r="C21" s="192">
        <f>C20*0.025</f>
        <v>425995.22069997503</v>
      </c>
      <c r="D21" s="192">
        <f t="shared" ref="D21:N21" si="11">D20*0.025</f>
        <v>426020.10121747432</v>
      </c>
      <c r="E21" s="192">
        <f t="shared" si="11"/>
        <v>426045.60374791123</v>
      </c>
      <c r="F21" s="192">
        <f t="shared" si="11"/>
        <v>426071.74384160899</v>
      </c>
      <c r="G21" s="192">
        <f t="shared" si="11"/>
        <v>426098.53743764927</v>
      </c>
      <c r="H21" s="192">
        <f t="shared" si="11"/>
        <v>426126.00087359047</v>
      </c>
      <c r="I21" s="192">
        <f t="shared" si="11"/>
        <v>426154.15089543024</v>
      </c>
      <c r="J21" s="192">
        <f t="shared" si="11"/>
        <v>426183.00466781604</v>
      </c>
      <c r="K21" s="192">
        <f t="shared" si="11"/>
        <v>426212.57978451141</v>
      </c>
      <c r="L21" s="192">
        <f t="shared" si="11"/>
        <v>426242.89427912422</v>
      </c>
      <c r="M21" s="192">
        <f t="shared" si="11"/>
        <v>426273.9666361023</v>
      </c>
      <c r="N21" s="192">
        <f t="shared" si="11"/>
        <v>426305.81580200489</v>
      </c>
      <c r="O21" s="192">
        <f t="shared" ref="O21" si="12">O20*0.025</f>
        <v>426338.46119705494</v>
      </c>
      <c r="P21" s="192">
        <f t="shared" ref="P21" si="13">P20*0.025</f>
        <v>426371.92272698134</v>
      </c>
      <c r="Q21" s="192">
        <f t="shared" ref="Q21" si="14">Q20*0.025</f>
        <v>426406.22079515591</v>
      </c>
      <c r="R21" s="192">
        <f t="shared" ref="R21" si="15">R20*0.025</f>
        <v>426441.37631503475</v>
      </c>
      <c r="S21" s="192">
        <f t="shared" ref="S21" si="16">S20*0.025</f>
        <v>426477.41072291066</v>
      </c>
      <c r="T21" s="192">
        <f t="shared" ref="T21" si="17">T20*0.025</f>
        <v>426514.34599098342</v>
      </c>
      <c r="U21" s="192">
        <f t="shared" ref="U21" si="18">U20*0.025</f>
        <v>426552.20464075799</v>
      </c>
      <c r="V21" s="192">
        <f t="shared" ref="V21" si="19">V20*0.025</f>
        <v>426591.00975677691</v>
      </c>
      <c r="W21" s="192">
        <f t="shared" ref="W21" si="20">W20*0.025</f>
        <v>426630.78500069631</v>
      </c>
      <c r="X21" s="192">
        <f t="shared" ref="X21" si="21">X20*0.025</f>
        <v>426671.55462571373</v>
      </c>
      <c r="Y21" s="192">
        <f t="shared" ref="Y21" si="22">Y20*0.025</f>
        <v>426713.34349135659</v>
      </c>
      <c r="Z21" s="192">
        <f t="shared" ref="Z21" si="23">Z20*0.025</f>
        <v>426756.1770786405</v>
      </c>
      <c r="AA21" s="192">
        <f t="shared" ref="AA21" si="24">AA20*0.025</f>
        <v>426800.08150560653</v>
      </c>
      <c r="AB21" s="192">
        <f t="shared" ref="AB21" si="25">AB20*0.025</f>
        <v>426845.08354324673</v>
      </c>
      <c r="AC21" s="192">
        <f t="shared" ref="AC21" si="26">AC20*0.025</f>
        <v>426891.21063182794</v>
      </c>
      <c r="AD21" s="192">
        <f t="shared" ref="AD21" si="27">AD20*0.025</f>
        <v>426938.49089762365</v>
      </c>
      <c r="AE21" s="192">
        <f t="shared" ref="AE21" si="28">AE20*0.025</f>
        <v>426986.9531700642</v>
      </c>
      <c r="AF21" s="192">
        <f t="shared" ref="AF21" si="29">AF20*0.025</f>
        <v>427036.62699931581</v>
      </c>
      <c r="AG21" s="192">
        <f t="shared" ref="AG21" si="30">AG20*0.025</f>
        <v>427087.54267429869</v>
      </c>
      <c r="AH21" s="192">
        <f t="shared" ref="AH21" si="31">AH20*0.025</f>
        <v>427139.73124115617</v>
      </c>
      <c r="AI21" s="192">
        <f t="shared" ref="AI21" si="32">AI20*0.025</f>
        <v>427193.22452218505</v>
      </c>
      <c r="AJ21" s="192">
        <f t="shared" ref="AJ21" si="33">AJ20*0.025</f>
        <v>427248.05513523967</v>
      </c>
      <c r="AK21" s="192">
        <f t="shared" ref="AK21" si="34">AK20*0.025</f>
        <v>427304.25651362067</v>
      </c>
      <c r="AL21" s="192">
        <f t="shared" ref="AL21" si="35">AL20*0.025</f>
        <v>427361.86292646121</v>
      </c>
      <c r="AM21" s="192">
        <f t="shared" ref="AM21" si="36">AM20*0.025</f>
        <v>427420.90949962271</v>
      </c>
      <c r="AN21" s="192">
        <f t="shared" ref="AN21" si="37">AN20*0.025</f>
        <v>427481.4322371133</v>
      </c>
      <c r="AO21" s="192">
        <f t="shared" ref="AO21" si="38">AO20*0.025</f>
        <v>427543.46804304118</v>
      </c>
      <c r="AP21" s="192">
        <f t="shared" ref="AP21" si="39">AP20*0.025</f>
        <v>427607.05474411719</v>
      </c>
      <c r="AQ21" s="192">
        <f t="shared" ref="AQ21" si="40">AQ20*0.025</f>
        <v>427672.2311127201</v>
      </c>
      <c r="AR21" s="192">
        <f t="shared" ref="AR21" si="41">AR20*0.025</f>
        <v>427739.03689053806</v>
      </c>
      <c r="AS21" s="192">
        <f t="shared" ref="AS21" si="42">AS20*0.025</f>
        <v>427807.51281280146</v>
      </c>
      <c r="AT21" s="192">
        <f t="shared" ref="AT21" si="43">AT20*0.025</f>
        <v>427877.70063312148</v>
      </c>
      <c r="AU21" s="192">
        <f t="shared" ref="AU21" si="44">AU20*0.025</f>
        <v>427949.64314894949</v>
      </c>
      <c r="AV21" s="192">
        <f t="shared" ref="AV21" si="45">AV20*0.025</f>
        <v>428023.38422767329</v>
      </c>
      <c r="AW21" s="192">
        <f t="shared" ref="AW21" si="46">AW20*0.025</f>
        <v>428098.96883336513</v>
      </c>
      <c r="AX21" s="192">
        <f t="shared" ref="AX21" si="47">AX20*0.025</f>
        <v>428176.44305419922</v>
      </c>
      <c r="AY21" s="192">
        <f t="shared" ref="AY21" si="48">AY20*0.025</f>
        <v>428255.85413055425</v>
      </c>
      <c r="AZ21" s="192">
        <f t="shared" ref="AZ21" si="49">AZ20*0.025</f>
        <v>428337.25048381812</v>
      </c>
      <c r="BA21" s="192">
        <f t="shared" ref="BA21" si="50">BA20*0.025</f>
        <v>428420.68174591358</v>
      </c>
      <c r="BB21" s="192">
        <f t="shared" ref="BB21" si="51">BB20*0.025</f>
        <v>428506.1987895614</v>
      </c>
      <c r="BC21" s="192">
        <f t="shared" ref="BC21" si="52">BC20*0.025</f>
        <v>428593.85375930043</v>
      </c>
      <c r="BD21" s="192">
        <f t="shared" ref="BD21" si="53">BD20*0.025</f>
        <v>428683.70010328293</v>
      </c>
      <c r="BE21" s="192">
        <f t="shared" ref="BE21" si="54">BE20*0.025</f>
        <v>428775.79260586505</v>
      </c>
      <c r="BF21" s="192">
        <f t="shared" ref="BF21" si="55">BF20*0.025</f>
        <v>428870.18742101168</v>
      </c>
      <c r="BG21" s="192">
        <f t="shared" ref="BG21" si="56">BG20*0.025</f>
        <v>428966.942106537</v>
      </c>
      <c r="BH21" s="192">
        <f t="shared" ref="BH21" si="57">BH20*0.025</f>
        <v>429066.11565920041</v>
      </c>
      <c r="BI21" s="192">
        <f t="shared" ref="BI21" si="58">BI20*0.025</f>
        <v>429167.76855068043</v>
      </c>
      <c r="BJ21" s="192">
        <f t="shared" ref="BJ21" si="59">BJ20*0.025</f>
        <v>429271.96276444738</v>
      </c>
      <c r="BK21" s="192">
        <f t="shared" ref="BK21" si="60">BK20*0.025</f>
        <v>429378.76183355856</v>
      </c>
      <c r="BL21" s="192">
        <f t="shared" ref="BL21" si="61">BL20*0.025</f>
        <v>429488.23087939754</v>
      </c>
      <c r="BM21" s="192">
        <f t="shared" ref="BM21" si="62">BM20*0.025</f>
        <v>429600.43665138242</v>
      </c>
      <c r="BN21" s="192">
        <f t="shared" ref="BN21" si="63">BN20*0.025</f>
        <v>429715.447567667</v>
      </c>
      <c r="BO21" s="192">
        <f t="shared" ref="BO21" si="64">BO20*0.025</f>
        <v>429833.33375685872</v>
      </c>
      <c r="BP21" s="192">
        <f t="shared" ref="BP21" si="65">BP20*0.025</f>
        <v>429954.16710078018</v>
      </c>
      <c r="BQ21" s="192">
        <f t="shared" ref="BQ21" si="66">BQ20*0.025</f>
        <v>430078.02127829968</v>
      </c>
      <c r="BR21" s="192">
        <f t="shared" ref="BR21" si="67">BR20*0.025</f>
        <v>430204.97181025718</v>
      </c>
      <c r="BS21" s="192">
        <f t="shared" ref="BS21" si="68">BS20*0.025</f>
        <v>430335.09610551363</v>
      </c>
      <c r="BT21" s="192">
        <f t="shared" ref="BT21" si="69">BT20*0.025</f>
        <v>430468.47350815148</v>
      </c>
      <c r="BU21" s="192">
        <f t="shared" ref="BU21" si="70">BU20*0.025</f>
        <v>430605.18534585531</v>
      </c>
      <c r="BV21" s="192">
        <f t="shared" ref="BV21" si="71">BV20*0.025</f>
        <v>430745.31497950165</v>
      </c>
      <c r="BW21" s="192">
        <f t="shared" ref="BW21" si="72">BW20*0.025</f>
        <v>430888.9478539892</v>
      </c>
      <c r="BX21" s="192">
        <f t="shared" ref="BX21" si="73">BX20*0.025</f>
        <v>431036.17155033891</v>
      </c>
      <c r="BY21" s="192">
        <f t="shared" ref="BY21" si="74">BY20*0.025</f>
        <v>431187.07583909738</v>
      </c>
      <c r="BZ21" s="192">
        <f t="shared" ref="BZ21" si="75">BZ20*0.025</f>
        <v>431341.75273507484</v>
      </c>
      <c r="CA21" s="192">
        <f t="shared" ref="CA21" si="76">CA20*0.025</f>
        <v>431500.29655345168</v>
      </c>
      <c r="CB21" s="192">
        <f t="shared" ref="CB21" si="77">CB20*0.025</f>
        <v>431662.803967288</v>
      </c>
      <c r="CC21" s="192">
        <f t="shared" ref="CC21" si="78">CC20*0.025</f>
        <v>431829.37406647019</v>
      </c>
      <c r="CD21" s="192">
        <f t="shared" ref="CD21" si="79">CD20*0.025</f>
        <v>432000.108418132</v>
      </c>
    </row>
    <row r="22" spans="1:82" x14ac:dyDescent="0.35">
      <c r="A22" s="30" t="s">
        <v>50</v>
      </c>
      <c r="B22" s="34" t="s">
        <v>51</v>
      </c>
      <c r="C22" s="41">
        <f>C20+C21</f>
        <v>17465804.048698973</v>
      </c>
      <c r="D22" s="41">
        <f t="shared" ref="D22:BO22" si="80">D20+D21</f>
        <v>17466824.149916448</v>
      </c>
      <c r="E22" s="41">
        <f t="shared" si="80"/>
        <v>17467869.753664359</v>
      </c>
      <c r="F22" s="41">
        <f t="shared" si="80"/>
        <v>17468941.49750597</v>
      </c>
      <c r="G22" s="41">
        <f t="shared" si="80"/>
        <v>17470040.034943618</v>
      </c>
      <c r="H22" s="41">
        <f t="shared" si="80"/>
        <v>17471166.03581721</v>
      </c>
      <c r="I22" s="41">
        <f t="shared" si="80"/>
        <v>17472320.186712641</v>
      </c>
      <c r="J22" s="41">
        <f t="shared" si="80"/>
        <v>17473503.191380456</v>
      </c>
      <c r="K22" s="41">
        <f t="shared" si="80"/>
        <v>17474715.771164969</v>
      </c>
      <c r="L22" s="41">
        <f t="shared" si="80"/>
        <v>17475958.665444091</v>
      </c>
      <c r="M22" s="41">
        <f t="shared" si="80"/>
        <v>17477232.632080194</v>
      </c>
      <c r="N22" s="41">
        <f t="shared" si="80"/>
        <v>17478538.447882198</v>
      </c>
      <c r="O22" s="41">
        <f t="shared" si="80"/>
        <v>17479876.909079254</v>
      </c>
      <c r="P22" s="41">
        <f t="shared" si="80"/>
        <v>17481248.831806235</v>
      </c>
      <c r="Q22" s="41">
        <f t="shared" si="80"/>
        <v>17482655.05260139</v>
      </c>
      <c r="R22" s="41">
        <f t="shared" si="80"/>
        <v>17484096.428916425</v>
      </c>
      <c r="S22" s="41">
        <f t="shared" si="80"/>
        <v>17485573.839639336</v>
      </c>
      <c r="T22" s="41">
        <f t="shared" si="80"/>
        <v>17487088.185630318</v>
      </c>
      <c r="U22" s="41">
        <f t="shared" si="80"/>
        <v>17488640.390271075</v>
      </c>
      <c r="V22" s="41">
        <f t="shared" si="80"/>
        <v>17490231.400027853</v>
      </c>
      <c r="W22" s="41">
        <f t="shared" si="80"/>
        <v>17491862.185028549</v>
      </c>
      <c r="X22" s="41">
        <f t="shared" si="80"/>
        <v>17493533.739654262</v>
      </c>
      <c r="Y22" s="41">
        <f t="shared" si="80"/>
        <v>17495247.083145618</v>
      </c>
      <c r="Z22" s="41">
        <f t="shared" si="80"/>
        <v>17497003.26022426</v>
      </c>
      <c r="AA22" s="41">
        <f t="shared" si="80"/>
        <v>17498803.341729868</v>
      </c>
      <c r="AB22" s="41">
        <f t="shared" si="80"/>
        <v>17500648.425273117</v>
      </c>
      <c r="AC22" s="41">
        <f t="shared" si="80"/>
        <v>17502539.635904945</v>
      </c>
      <c r="AD22" s="41">
        <f t="shared" si="80"/>
        <v>17504478.126802567</v>
      </c>
      <c r="AE22" s="41">
        <f t="shared" si="80"/>
        <v>17506465.079972632</v>
      </c>
      <c r="AF22" s="41">
        <f t="shared" si="80"/>
        <v>17508501.706971947</v>
      </c>
      <c r="AG22" s="41">
        <f t="shared" si="80"/>
        <v>17510589.249646246</v>
      </c>
      <c r="AH22" s="41">
        <f t="shared" si="80"/>
        <v>17512728.980887402</v>
      </c>
      <c r="AI22" s="41">
        <f t="shared" si="80"/>
        <v>17514922.205409586</v>
      </c>
      <c r="AJ22" s="41">
        <f t="shared" si="80"/>
        <v>17517170.260544825</v>
      </c>
      <c r="AK22" s="41">
        <f t="shared" si="80"/>
        <v>17519474.517058447</v>
      </c>
      <c r="AL22" s="41">
        <f t="shared" si="80"/>
        <v>17521836.379984908</v>
      </c>
      <c r="AM22" s="41">
        <f t="shared" si="80"/>
        <v>17524257.289484531</v>
      </c>
      <c r="AN22" s="41">
        <f t="shared" si="80"/>
        <v>17526738.721721645</v>
      </c>
      <c r="AO22" s="41">
        <f t="shared" si="80"/>
        <v>17529282.189764686</v>
      </c>
      <c r="AP22" s="41">
        <f t="shared" si="80"/>
        <v>17531889.244508803</v>
      </c>
      <c r="AQ22" s="41">
        <f t="shared" si="80"/>
        <v>17534561.475621521</v>
      </c>
      <c r="AR22" s="41">
        <f t="shared" si="80"/>
        <v>17537300.512512058</v>
      </c>
      <c r="AS22" s="41">
        <f t="shared" si="80"/>
        <v>17540108.025324859</v>
      </c>
      <c r="AT22" s="41">
        <f t="shared" si="80"/>
        <v>17542985.725957979</v>
      </c>
      <c r="AU22" s="41">
        <f t="shared" si="80"/>
        <v>17545935.36910693</v>
      </c>
      <c r="AV22" s="41">
        <f t="shared" si="80"/>
        <v>17548958.753334604</v>
      </c>
      <c r="AW22" s="41">
        <f t="shared" si="80"/>
        <v>17552057.722167969</v>
      </c>
      <c r="AX22" s="41">
        <f t="shared" si="80"/>
        <v>17555234.165222168</v>
      </c>
      <c r="AY22" s="41">
        <f t="shared" si="80"/>
        <v>17558490.019352723</v>
      </c>
      <c r="AZ22" s="41">
        <f t="shared" si="80"/>
        <v>17561827.269836541</v>
      </c>
      <c r="BA22" s="41">
        <f t="shared" si="80"/>
        <v>17565247.951582454</v>
      </c>
      <c r="BB22" s="41">
        <f t="shared" si="80"/>
        <v>17568754.150372017</v>
      </c>
      <c r="BC22" s="41">
        <f t="shared" si="80"/>
        <v>17572348.004131317</v>
      </c>
      <c r="BD22" s="41">
        <f t="shared" si="80"/>
        <v>17576031.7042346</v>
      </c>
      <c r="BE22" s="41">
        <f t="shared" si="80"/>
        <v>17579807.496840466</v>
      </c>
      <c r="BF22" s="41">
        <f t="shared" si="80"/>
        <v>17583677.684261478</v>
      </c>
      <c r="BG22" s="41">
        <f t="shared" si="80"/>
        <v>17587644.626368016</v>
      </c>
      <c r="BH22" s="41">
        <f t="shared" si="80"/>
        <v>17591710.742027216</v>
      </c>
      <c r="BI22" s="41">
        <f t="shared" si="80"/>
        <v>17595878.510577895</v>
      </c>
      <c r="BJ22" s="41">
        <f t="shared" si="80"/>
        <v>17600150.47334234</v>
      </c>
      <c r="BK22" s="41">
        <f t="shared" si="80"/>
        <v>17604529.2351759</v>
      </c>
      <c r="BL22" s="41">
        <f t="shared" si="80"/>
        <v>17609017.466055296</v>
      </c>
      <c r="BM22" s="41">
        <f t="shared" si="80"/>
        <v>17613617.902706679</v>
      </c>
      <c r="BN22" s="41">
        <f t="shared" si="80"/>
        <v>17618333.350274347</v>
      </c>
      <c r="BO22" s="41">
        <f t="shared" si="80"/>
        <v>17623166.684031207</v>
      </c>
      <c r="BP22" s="41">
        <f t="shared" ref="BP22:CD22" si="81">BP20+BP21</f>
        <v>17628120.851131987</v>
      </c>
      <c r="BQ22" s="41">
        <f t="shared" si="81"/>
        <v>17633198.872410286</v>
      </c>
      <c r="BR22" s="41">
        <f t="shared" si="81"/>
        <v>17638403.844220545</v>
      </c>
      <c r="BS22" s="41">
        <f t="shared" si="81"/>
        <v>17643738.940326057</v>
      </c>
      <c r="BT22" s="41">
        <f t="shared" si="81"/>
        <v>17649207.41383421</v>
      </c>
      <c r="BU22" s="41">
        <f t="shared" si="81"/>
        <v>17654812.599180065</v>
      </c>
      <c r="BV22" s="41">
        <f t="shared" si="81"/>
        <v>17660557.914159566</v>
      </c>
      <c r="BW22" s="41">
        <f t="shared" si="81"/>
        <v>17666446.862013556</v>
      </c>
      <c r="BX22" s="41">
        <f t="shared" si="81"/>
        <v>17672483.033563893</v>
      </c>
      <c r="BY22" s="41">
        <f t="shared" si="81"/>
        <v>17678670.109402992</v>
      </c>
      <c r="BZ22" s="41">
        <f t="shared" si="81"/>
        <v>17685011.862138066</v>
      </c>
      <c r="CA22" s="41">
        <f t="shared" si="81"/>
        <v>17691512.158691518</v>
      </c>
      <c r="CB22" s="41">
        <f t="shared" si="81"/>
        <v>17698174.962658808</v>
      </c>
      <c r="CC22" s="41">
        <f t="shared" si="81"/>
        <v>17705004.33672528</v>
      </c>
      <c r="CD22" s="41">
        <f t="shared" si="81"/>
        <v>17712004.445143413</v>
      </c>
    </row>
    <row r="23" spans="1:82" x14ac:dyDescent="0.35">
      <c r="A23" s="236"/>
      <c r="B23" s="236"/>
      <c r="C23" s="236"/>
      <c r="D23" s="236"/>
      <c r="E23" s="236"/>
    </row>
    <row r="24" spans="1:82" x14ac:dyDescent="0.35">
      <c r="A24" s="234"/>
      <c r="B24" s="234"/>
      <c r="C24" s="234"/>
      <c r="D24" s="234"/>
      <c r="E24" s="234"/>
    </row>
    <row r="25" spans="1:82" x14ac:dyDescent="0.35">
      <c r="A25" s="51"/>
      <c r="B25" s="51"/>
      <c r="C25" s="51"/>
      <c r="D25" s="51"/>
      <c r="E25" s="51"/>
      <c r="F25" s="51"/>
      <c r="G25" s="51"/>
      <c r="H25" s="51"/>
      <c r="I25" s="51"/>
    </row>
    <row r="26" spans="1:82" x14ac:dyDescent="0.35">
      <c r="A26" s="234"/>
      <c r="B26" s="234"/>
      <c r="C26" s="234"/>
      <c r="D26" s="234"/>
      <c r="E26" s="234"/>
    </row>
    <row r="27" spans="1:82" x14ac:dyDescent="0.35">
      <c r="A27" s="234"/>
      <c r="B27" s="234"/>
      <c r="C27" s="234"/>
      <c r="D27" s="234"/>
      <c r="E27" s="234"/>
    </row>
    <row r="28" spans="1:82" x14ac:dyDescent="0.35">
      <c r="A28" s="234"/>
      <c r="B28" s="234"/>
      <c r="C28" s="234"/>
      <c r="D28" s="234"/>
      <c r="E28" s="234"/>
      <c r="BS28" s="55"/>
    </row>
  </sheetData>
  <mergeCells count="8">
    <mergeCell ref="A27:E27"/>
    <mergeCell ref="A28:E28"/>
    <mergeCell ref="A1:I1"/>
    <mergeCell ref="A4:I4"/>
    <mergeCell ref="A15:C15"/>
    <mergeCell ref="A23:E23"/>
    <mergeCell ref="A24:E24"/>
    <mergeCell ref="A26:E26"/>
  </mergeCells>
  <conditionalFormatting sqref="C22:CD22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verticalDpi="0" r:id="rId1"/>
  <headerFooter>
    <oddHeader>&amp;C&amp;"Calibri"&amp;12&amp;K0000FF - Official -&amp;1#_x000D_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CD32"/>
  <sheetViews>
    <sheetView topLeftCell="AU1" workbookViewId="0">
      <selection activeCell="BK31" sqref="BK31"/>
    </sheetView>
  </sheetViews>
  <sheetFormatPr defaultColWidth="8.7265625" defaultRowHeight="14.5" x14ac:dyDescent="0.35"/>
  <cols>
    <col min="1" max="1" width="3.7265625" style="5" customWidth="1"/>
    <col min="2" max="2" width="25.26953125" style="5" customWidth="1"/>
    <col min="3" max="8" width="11.7265625" style="5" customWidth="1"/>
    <col min="9" max="9" width="12.7265625" style="5" customWidth="1"/>
    <col min="10" max="77" width="11.7265625" style="5" customWidth="1"/>
    <col min="78" max="82" width="12.54296875" style="5" bestFit="1" customWidth="1"/>
    <col min="83" max="16384" width="8.7265625" style="5"/>
  </cols>
  <sheetData>
    <row r="1" spans="1:20" ht="18.5" x14ac:dyDescent="0.35">
      <c r="A1" s="233" t="s">
        <v>17</v>
      </c>
      <c r="B1" s="233"/>
      <c r="C1" s="233"/>
      <c r="D1" s="233"/>
      <c r="E1" s="233"/>
      <c r="F1" s="233"/>
      <c r="G1" s="233"/>
      <c r="H1" s="233"/>
      <c r="I1" s="233"/>
    </row>
    <row r="2" spans="1:20" ht="18.5" x14ac:dyDescent="0.35">
      <c r="A2" s="43"/>
      <c r="B2" s="43"/>
      <c r="C2" s="43"/>
      <c r="D2" s="43"/>
      <c r="E2" s="43"/>
      <c r="F2" s="43"/>
      <c r="G2" s="43"/>
      <c r="H2" s="43"/>
      <c r="I2" s="43"/>
    </row>
    <row r="3" spans="1:20" ht="18.5" x14ac:dyDescent="0.35">
      <c r="A3" s="43"/>
      <c r="B3" s="43"/>
      <c r="C3" s="43"/>
      <c r="D3" s="43"/>
      <c r="E3" s="43"/>
      <c r="F3" s="43"/>
      <c r="G3" s="43"/>
      <c r="H3" s="43"/>
      <c r="I3" s="43"/>
    </row>
    <row r="4" spans="1:20" ht="15.5" x14ac:dyDescent="0.35">
      <c r="A4" s="232" t="s">
        <v>18</v>
      </c>
      <c r="B4" s="232"/>
      <c r="C4" s="232"/>
      <c r="D4" s="232"/>
      <c r="E4" s="232"/>
      <c r="F4" s="232"/>
      <c r="G4" s="232"/>
      <c r="H4" s="232"/>
      <c r="I4" s="232"/>
    </row>
    <row r="5" spans="1:20" ht="15.5" x14ac:dyDescent="0.35">
      <c r="A5" s="44" t="s">
        <v>19</v>
      </c>
      <c r="B5" s="44"/>
      <c r="C5" s="44"/>
      <c r="D5" s="44"/>
      <c r="E5" s="44"/>
      <c r="F5" s="44"/>
      <c r="G5" s="44"/>
      <c r="H5" s="44"/>
      <c r="I5" s="44" t="s">
        <v>20</v>
      </c>
      <c r="J5" s="194">
        <v>2.2499999999999999E-2</v>
      </c>
      <c r="K5" s="45"/>
      <c r="L5" s="45"/>
      <c r="M5" s="45"/>
    </row>
    <row r="6" spans="1:20" ht="15.75" customHeight="1" x14ac:dyDescent="0.35">
      <c r="A6" s="44" t="s">
        <v>21</v>
      </c>
      <c r="B6" s="44"/>
      <c r="C6" s="44"/>
      <c r="D6" s="44"/>
      <c r="E6" s="44"/>
      <c r="F6" s="44"/>
      <c r="G6" s="44"/>
      <c r="H6" s="44"/>
      <c r="I6" s="44" t="s">
        <v>22</v>
      </c>
      <c r="J6" s="195">
        <v>0.03</v>
      </c>
      <c r="K6" s="45"/>
      <c r="L6" s="45"/>
      <c r="M6" s="45"/>
    </row>
    <row r="7" spans="1:20" ht="15.75" customHeight="1" x14ac:dyDescent="0.35">
      <c r="A7" s="44" t="s">
        <v>23</v>
      </c>
      <c r="B7" s="44"/>
      <c r="C7" s="44"/>
      <c r="D7" s="44"/>
      <c r="E7" s="44"/>
      <c r="F7" s="44"/>
      <c r="G7" s="44"/>
      <c r="H7" s="44"/>
      <c r="I7" s="44"/>
      <c r="J7" s="45"/>
      <c r="K7" s="45"/>
      <c r="L7" s="45"/>
      <c r="M7" s="45"/>
    </row>
    <row r="8" spans="1:20" ht="15" customHeight="1" x14ac:dyDescent="0.35">
      <c r="A8" s="43"/>
      <c r="B8" s="43"/>
      <c r="C8" s="43"/>
      <c r="D8" s="43"/>
      <c r="E8" s="43"/>
      <c r="F8" s="43">
        <v>1</v>
      </c>
      <c r="G8" s="43">
        <v>2</v>
      </c>
      <c r="H8" s="43">
        <v>3</v>
      </c>
      <c r="I8" s="43">
        <v>4</v>
      </c>
      <c r="J8" s="43">
        <v>5</v>
      </c>
      <c r="K8" s="43">
        <v>6</v>
      </c>
      <c r="L8" s="43">
        <v>7</v>
      </c>
      <c r="M8" s="43">
        <v>8</v>
      </c>
      <c r="N8" s="43">
        <v>9</v>
      </c>
      <c r="O8" s="43">
        <v>10</v>
      </c>
      <c r="P8" s="43">
        <v>11</v>
      </c>
      <c r="Q8" s="43">
        <v>12</v>
      </c>
      <c r="R8" s="43">
        <v>13</v>
      </c>
      <c r="S8" s="43">
        <v>14</v>
      </c>
      <c r="T8" s="43">
        <v>15</v>
      </c>
    </row>
    <row r="9" spans="1:20" ht="15" customHeight="1" x14ac:dyDescent="0.35">
      <c r="A9" s="46" t="s">
        <v>24</v>
      </c>
      <c r="B9" s="46"/>
      <c r="C9" s="47" t="s">
        <v>25</v>
      </c>
      <c r="D9" s="47" t="s">
        <v>26</v>
      </c>
      <c r="E9" s="47" t="s">
        <v>0</v>
      </c>
      <c r="F9" s="47" t="s">
        <v>27</v>
      </c>
      <c r="G9" s="47" t="s">
        <v>28</v>
      </c>
      <c r="H9" s="47" t="s">
        <v>29</v>
      </c>
      <c r="I9" s="47" t="s">
        <v>30</v>
      </c>
      <c r="J9" s="47" t="s">
        <v>31</v>
      </c>
      <c r="K9" s="47" t="s">
        <v>32</v>
      </c>
      <c r="L9" s="47" t="s">
        <v>33</v>
      </c>
      <c r="M9" s="47" t="s">
        <v>34</v>
      </c>
      <c r="N9" s="47" t="s">
        <v>35</v>
      </c>
      <c r="O9" s="47" t="s">
        <v>36</v>
      </c>
      <c r="P9" s="47" t="s">
        <v>37</v>
      </c>
      <c r="Q9" s="47" t="s">
        <v>38</v>
      </c>
      <c r="R9" s="47" t="s">
        <v>39</v>
      </c>
      <c r="S9" s="47" t="s">
        <v>40</v>
      </c>
      <c r="T9" s="47" t="s">
        <v>41</v>
      </c>
    </row>
    <row r="10" spans="1:20" ht="15" customHeight="1" x14ac:dyDescent="0.35">
      <c r="A10" s="46" t="s">
        <v>42</v>
      </c>
      <c r="B10" s="48" t="s">
        <v>43</v>
      </c>
      <c r="C10" s="49">
        <v>0</v>
      </c>
      <c r="D10" s="49">
        <f t="shared" ref="D10:T10" si="0">C14</f>
        <v>266911</v>
      </c>
      <c r="E10" s="49">
        <f t="shared" si="0"/>
        <v>534774</v>
      </c>
      <c r="F10" s="49">
        <f t="shared" si="0"/>
        <v>990937</v>
      </c>
      <c r="G10" s="49">
        <f t="shared" si="0"/>
        <v>1748369.0275000001</v>
      </c>
      <c r="H10" s="49">
        <f t="shared" si="0"/>
        <v>3376040.4059510604</v>
      </c>
      <c r="I10" s="49">
        <f t="shared" si="0"/>
        <v>5048210.4919554004</v>
      </c>
      <c r="J10" s="49">
        <f t="shared" si="0"/>
        <v>6765858.849263967</v>
      </c>
      <c r="K10" s="49">
        <f t="shared" si="0"/>
        <v>8546899.9519478865</v>
      </c>
      <c r="L10" s="49">
        <f t="shared" si="0"/>
        <v>10380019.115942471</v>
      </c>
      <c r="M10" s="49">
        <f t="shared" si="0"/>
        <v>12318322.570446216</v>
      </c>
      <c r="N10" s="49">
        <f t="shared" si="0"/>
        <v>14321352.640122809</v>
      </c>
      <c r="O10" s="49">
        <f t="shared" si="0"/>
        <v>16426596.647067254</v>
      </c>
      <c r="P10" s="49">
        <f t="shared" si="0"/>
        <v>18646841.32246574</v>
      </c>
      <c r="Q10" s="49">
        <f t="shared" si="0"/>
        <v>20949325.146221343</v>
      </c>
      <c r="R10" s="49">
        <f t="shared" si="0"/>
        <v>23336449.586398184</v>
      </c>
      <c r="S10" s="49">
        <f t="shared" si="0"/>
        <v>25810679.274123609</v>
      </c>
      <c r="T10" s="49">
        <f t="shared" si="0"/>
        <v>28374543.569523487</v>
      </c>
    </row>
    <row r="11" spans="1:20" ht="15" customHeight="1" x14ac:dyDescent="0.35">
      <c r="A11" s="56" t="s">
        <v>44</v>
      </c>
      <c r="B11" s="57" t="s">
        <v>45</v>
      </c>
      <c r="C11" s="58">
        <v>3.3999999999999998E-3</v>
      </c>
      <c r="D11" s="58">
        <f>D12/D10</f>
        <v>3.2332875003278248E-3</v>
      </c>
      <c r="E11" s="58">
        <f>E12/E10</f>
        <v>1.1524494459341703E-2</v>
      </c>
      <c r="F11" s="58">
        <v>7.4999999999999997E-3</v>
      </c>
      <c r="G11" s="58">
        <v>7.4999999999999997E-3</v>
      </c>
      <c r="H11" s="58">
        <v>7.4999999999999997E-3</v>
      </c>
      <c r="I11" s="58">
        <v>7.4999999999999997E-3</v>
      </c>
      <c r="J11" s="58">
        <v>0.01</v>
      </c>
      <c r="K11" s="58">
        <v>0.01</v>
      </c>
      <c r="L11" s="58">
        <v>1.4999999999999999E-2</v>
      </c>
      <c r="M11" s="58">
        <v>1.4999999999999999E-2</v>
      </c>
      <c r="N11" s="58">
        <v>1.7500000000000002E-2</v>
      </c>
      <c r="O11" s="58">
        <v>0.02</v>
      </c>
      <c r="P11" s="58">
        <v>0.02</v>
      </c>
      <c r="Q11" s="58">
        <v>0.02</v>
      </c>
      <c r="R11" s="58">
        <v>0.02</v>
      </c>
      <c r="S11" s="58">
        <v>0.02</v>
      </c>
      <c r="T11" s="58">
        <v>0.02</v>
      </c>
    </row>
    <row r="12" spans="1:20" ht="15" customHeight="1" x14ac:dyDescent="0.35">
      <c r="A12" s="46" t="s">
        <v>46</v>
      </c>
      <c r="B12" s="50" t="s">
        <v>47</v>
      </c>
      <c r="C12" s="49">
        <f t="shared" ref="C12:T12" si="1">C10*C11</f>
        <v>0</v>
      </c>
      <c r="D12" s="49">
        <v>863</v>
      </c>
      <c r="E12" s="49">
        <f>6163</f>
        <v>6163</v>
      </c>
      <c r="F12" s="49">
        <f t="shared" si="1"/>
        <v>7432.0275000000001</v>
      </c>
      <c r="G12" s="49">
        <f>G10*G11</f>
        <v>13112.767706250001</v>
      </c>
      <c r="H12" s="49">
        <f t="shared" si="1"/>
        <v>25320.30304463295</v>
      </c>
      <c r="I12" s="49">
        <f t="shared" si="1"/>
        <v>37861.578689665504</v>
      </c>
      <c r="J12" s="49">
        <f t="shared" si="1"/>
        <v>67658.588492639668</v>
      </c>
      <c r="K12" s="49">
        <f t="shared" si="1"/>
        <v>85468.999519478864</v>
      </c>
      <c r="L12" s="49">
        <f t="shared" si="1"/>
        <v>155700.28673913705</v>
      </c>
      <c r="M12" s="49">
        <f t="shared" si="1"/>
        <v>184774.83855669323</v>
      </c>
      <c r="N12" s="49">
        <f t="shared" si="1"/>
        <v>250623.67120214918</v>
      </c>
      <c r="O12" s="49">
        <f t="shared" si="1"/>
        <v>328531.93294134509</v>
      </c>
      <c r="P12" s="49">
        <f t="shared" si="1"/>
        <v>372936.82644931483</v>
      </c>
      <c r="Q12" s="49">
        <f t="shared" si="1"/>
        <v>418986.50292442687</v>
      </c>
      <c r="R12" s="49">
        <f t="shared" si="1"/>
        <v>466728.99172796367</v>
      </c>
      <c r="S12" s="49">
        <f t="shared" si="1"/>
        <v>516213.5854824722</v>
      </c>
      <c r="T12" s="49">
        <f t="shared" si="1"/>
        <v>567490.87139046972</v>
      </c>
    </row>
    <row r="13" spans="1:20" ht="15" customHeight="1" x14ac:dyDescent="0.35">
      <c r="A13" s="46" t="s">
        <v>48</v>
      </c>
      <c r="B13" s="48" t="s">
        <v>49</v>
      </c>
      <c r="C13" s="49">
        <v>266911</v>
      </c>
      <c r="D13" s="189">
        <v>267000</v>
      </c>
      <c r="E13" s="189">
        <f>'In-perpetuity Calc orgin - infl'!E17</f>
        <v>450000</v>
      </c>
      <c r="F13" s="189">
        <v>750000</v>
      </c>
      <c r="G13" s="189">
        <f>'[1]Cash flow'!F7</f>
        <v>1614558.6107448107</v>
      </c>
      <c r="H13" s="189">
        <f>'[1]Cash flow'!G7</f>
        <v>1646849.7829597068</v>
      </c>
      <c r="I13" s="189">
        <f>'[1]Cash flow'!H7</f>
        <v>1679786.778618901</v>
      </c>
      <c r="J13" s="189">
        <f>'[1]Cash flow'!I7</f>
        <v>1713382.5141912792</v>
      </c>
      <c r="K13" s="189">
        <f>'[1]Cash flow'!J7</f>
        <v>1747650.1644751048</v>
      </c>
      <c r="L13" s="189">
        <f>'[1]Cash flow'!K7</f>
        <v>1782603.1677646069</v>
      </c>
      <c r="M13" s="189">
        <f>'[1]Cash flow'!L7</f>
        <v>1818255.2311198991</v>
      </c>
      <c r="N13" s="189">
        <f>'[1]Cash flow'!M7</f>
        <v>1854620.3357422969</v>
      </c>
      <c r="O13" s="189">
        <f>'[1]Cash flow'!N7</f>
        <v>1891712.742457143</v>
      </c>
      <c r="P13" s="189">
        <f>'[1]Cash flow'!O7</f>
        <v>1929546.9973062861</v>
      </c>
      <c r="Q13" s="189">
        <f>'[1]Cash flow'!P7</f>
        <v>1968137.9372524116</v>
      </c>
      <c r="R13" s="189">
        <f>'[1]Cash flow'!Q7</f>
        <v>2007500.6959974598</v>
      </c>
      <c r="S13" s="189">
        <f>'[1]Cash flow'!R7</f>
        <v>2047650.7099174089</v>
      </c>
      <c r="T13" s="189">
        <f>'[1]Cash flow'!S7</f>
        <v>2088603.7241157573</v>
      </c>
    </row>
    <row r="14" spans="1:20" ht="15" customHeight="1" x14ac:dyDescent="0.35">
      <c r="A14" s="46" t="s">
        <v>50</v>
      </c>
      <c r="B14" s="48" t="s">
        <v>51</v>
      </c>
      <c r="C14" s="49">
        <f t="shared" ref="C14:T14" si="2">SUM(C10,C13,C12)</f>
        <v>266911</v>
      </c>
      <c r="D14" s="49">
        <f t="shared" si="2"/>
        <v>534774</v>
      </c>
      <c r="E14" s="49">
        <f t="shared" si="2"/>
        <v>990937</v>
      </c>
      <c r="F14" s="49">
        <f t="shared" si="2"/>
        <v>1748369.0275000001</v>
      </c>
      <c r="G14" s="49">
        <f t="shared" si="2"/>
        <v>3376040.4059510604</v>
      </c>
      <c r="H14" s="49">
        <f t="shared" si="2"/>
        <v>5048210.4919554004</v>
      </c>
      <c r="I14" s="49">
        <f t="shared" si="2"/>
        <v>6765858.849263967</v>
      </c>
      <c r="J14" s="49">
        <f t="shared" si="2"/>
        <v>8546899.9519478865</v>
      </c>
      <c r="K14" s="49">
        <f t="shared" si="2"/>
        <v>10380019.115942471</v>
      </c>
      <c r="L14" s="49">
        <f t="shared" si="2"/>
        <v>12318322.570446216</v>
      </c>
      <c r="M14" s="49">
        <f t="shared" si="2"/>
        <v>14321352.640122809</v>
      </c>
      <c r="N14" s="49">
        <f t="shared" si="2"/>
        <v>16426596.647067254</v>
      </c>
      <c r="O14" s="49">
        <f t="shared" si="2"/>
        <v>18646841.32246574</v>
      </c>
      <c r="P14" s="49">
        <f t="shared" si="2"/>
        <v>20949325.146221343</v>
      </c>
      <c r="Q14" s="49">
        <f t="shared" si="2"/>
        <v>23336449.586398184</v>
      </c>
      <c r="R14" s="49">
        <f t="shared" si="2"/>
        <v>25810679.274123609</v>
      </c>
      <c r="S14" s="49">
        <f t="shared" si="2"/>
        <v>28374543.569523487</v>
      </c>
      <c r="T14" s="49">
        <f t="shared" si="2"/>
        <v>31030638.165029712</v>
      </c>
    </row>
    <row r="15" spans="1:20" x14ac:dyDescent="0.35">
      <c r="A15" s="235"/>
      <c r="B15" s="235"/>
      <c r="C15" s="235"/>
    </row>
    <row r="16" spans="1:20" x14ac:dyDescent="0.35">
      <c r="A16" s="51"/>
      <c r="B16" s="51"/>
      <c r="C16" s="51"/>
      <c r="F16" s="51"/>
      <c r="G16" s="51"/>
      <c r="H16" s="51"/>
    </row>
    <row r="17" spans="1:82" ht="15" customHeight="1" x14ac:dyDescent="0.35">
      <c r="A17" s="46" t="s">
        <v>24</v>
      </c>
      <c r="B17" s="46"/>
      <c r="C17" s="47" t="s">
        <v>25</v>
      </c>
      <c r="D17" s="47" t="s">
        <v>26</v>
      </c>
      <c r="E17" s="47" t="s">
        <v>0</v>
      </c>
      <c r="F17" s="47" t="s">
        <v>27</v>
      </c>
      <c r="G17" s="47" t="s">
        <v>28</v>
      </c>
      <c r="H17" s="47" t="s">
        <v>29</v>
      </c>
      <c r="I17" s="47" t="s">
        <v>30</v>
      </c>
      <c r="J17" s="47" t="s">
        <v>31</v>
      </c>
      <c r="K17" s="47" t="s">
        <v>32</v>
      </c>
      <c r="L17" s="47" t="s">
        <v>33</v>
      </c>
      <c r="M17" s="47" t="s">
        <v>34</v>
      </c>
      <c r="N17" s="47" t="s">
        <v>35</v>
      </c>
      <c r="O17" s="47" t="s">
        <v>36</v>
      </c>
      <c r="P17" s="47" t="s">
        <v>37</v>
      </c>
      <c r="Q17" s="47" t="s">
        <v>38</v>
      </c>
      <c r="R17" s="47" t="s">
        <v>39</v>
      </c>
      <c r="S17" s="47" t="s">
        <v>40</v>
      </c>
      <c r="T17" s="47" t="s">
        <v>41</v>
      </c>
    </row>
    <row r="18" spans="1:82" ht="29" x14ac:dyDescent="0.35">
      <c r="A18" s="30"/>
      <c r="B18" s="34" t="s">
        <v>52</v>
      </c>
      <c r="C18" s="41"/>
      <c r="D18" s="41"/>
      <c r="E18" s="41"/>
      <c r="F18" s="52">
        <v>425000</v>
      </c>
      <c r="G18" s="41">
        <f>+F18*(1+$J$6)</f>
        <v>437750</v>
      </c>
      <c r="H18" s="41">
        <f>+G18*(1+$J$6)</f>
        <v>450882.5</v>
      </c>
      <c r="I18" s="41">
        <f t="shared" ref="I18:T18" si="3">+H18*(1+$J$6)</f>
        <v>464408.97500000003</v>
      </c>
      <c r="J18" s="41">
        <f t="shared" si="3"/>
        <v>478341.24425000005</v>
      </c>
      <c r="K18" s="41">
        <f t="shared" si="3"/>
        <v>492691.48157750006</v>
      </c>
      <c r="L18" s="41">
        <f t="shared" si="3"/>
        <v>507472.22602482507</v>
      </c>
      <c r="M18" s="41">
        <f t="shared" si="3"/>
        <v>522696.39280556981</v>
      </c>
      <c r="N18" s="41">
        <f t="shared" si="3"/>
        <v>538377.28458973696</v>
      </c>
      <c r="O18" s="41">
        <f t="shared" si="3"/>
        <v>554528.60312742903</v>
      </c>
      <c r="P18" s="41">
        <f t="shared" si="3"/>
        <v>571164.46122125187</v>
      </c>
      <c r="Q18" s="41">
        <f t="shared" si="3"/>
        <v>588299.3950578894</v>
      </c>
      <c r="R18" s="41">
        <f t="shared" si="3"/>
        <v>605948.37690962607</v>
      </c>
      <c r="S18" s="41">
        <f t="shared" si="3"/>
        <v>624126.8282169149</v>
      </c>
      <c r="T18" s="41">
        <f t="shared" si="3"/>
        <v>642850.6330634224</v>
      </c>
    </row>
    <row r="19" spans="1:82" x14ac:dyDescent="0.35">
      <c r="A19" s="51"/>
      <c r="B19" s="51"/>
      <c r="C19" s="51"/>
      <c r="F19" s="51"/>
      <c r="G19" s="51"/>
      <c r="H19" s="51"/>
    </row>
    <row r="20" spans="1:82" x14ac:dyDescent="0.35">
      <c r="A20" s="51"/>
      <c r="B20" s="51"/>
      <c r="C20" s="51"/>
      <c r="F20" s="51"/>
      <c r="G20" s="51"/>
      <c r="H20" s="51"/>
    </row>
    <row r="21" spans="1:82" x14ac:dyDescent="0.35">
      <c r="A21" s="30"/>
      <c r="B21" s="53" t="s">
        <v>24</v>
      </c>
      <c r="C21" s="47" t="s">
        <v>53</v>
      </c>
      <c r="D21" s="47" t="s">
        <v>54</v>
      </c>
      <c r="E21" s="47" t="s">
        <v>55</v>
      </c>
      <c r="F21" s="47" t="s">
        <v>56</v>
      </c>
      <c r="G21" s="47" t="s">
        <v>57</v>
      </c>
      <c r="H21" s="47" t="s">
        <v>58</v>
      </c>
      <c r="I21" s="47" t="s">
        <v>59</v>
      </c>
      <c r="J21" s="47" t="s">
        <v>60</v>
      </c>
      <c r="K21" s="47" t="s">
        <v>61</v>
      </c>
      <c r="L21" s="47" t="s">
        <v>62</v>
      </c>
      <c r="M21" s="47" t="s">
        <v>63</v>
      </c>
      <c r="N21" s="47" t="s">
        <v>64</v>
      </c>
      <c r="O21" s="47" t="s">
        <v>65</v>
      </c>
      <c r="P21" s="47" t="s">
        <v>66</v>
      </c>
      <c r="Q21" s="47" t="s">
        <v>67</v>
      </c>
      <c r="R21" s="47" t="s">
        <v>68</v>
      </c>
      <c r="S21" s="47" t="s">
        <v>69</v>
      </c>
      <c r="T21" s="47" t="s">
        <v>70</v>
      </c>
      <c r="U21" s="47" t="s">
        <v>71</v>
      </c>
      <c r="V21" s="47" t="s">
        <v>72</v>
      </c>
      <c r="W21" s="47" t="s">
        <v>73</v>
      </c>
      <c r="X21" s="47" t="s">
        <v>74</v>
      </c>
      <c r="Y21" s="47" t="s">
        <v>75</v>
      </c>
      <c r="Z21" s="47" t="s">
        <v>76</v>
      </c>
      <c r="AA21" s="47" t="s">
        <v>67</v>
      </c>
      <c r="AB21" s="47" t="s">
        <v>77</v>
      </c>
      <c r="AC21" s="193" t="s">
        <v>78</v>
      </c>
      <c r="AD21" s="47" t="s">
        <v>79</v>
      </c>
      <c r="AE21" s="47" t="s">
        <v>80</v>
      </c>
      <c r="AF21" s="47" t="s">
        <v>81</v>
      </c>
      <c r="AG21" s="47" t="s">
        <v>82</v>
      </c>
      <c r="AH21" s="47" t="s">
        <v>83</v>
      </c>
      <c r="AI21" s="47" t="s">
        <v>84</v>
      </c>
      <c r="AJ21" s="47" t="s">
        <v>85</v>
      </c>
      <c r="AK21" s="47" t="s">
        <v>86</v>
      </c>
      <c r="AL21" s="47" t="s">
        <v>87</v>
      </c>
      <c r="AM21" s="47" t="s">
        <v>88</v>
      </c>
      <c r="AN21" s="47" t="s">
        <v>89</v>
      </c>
      <c r="AO21" s="47" t="s">
        <v>90</v>
      </c>
      <c r="AP21" s="47" t="s">
        <v>91</v>
      </c>
      <c r="AQ21" s="47" t="s">
        <v>92</v>
      </c>
      <c r="AR21" s="47" t="s">
        <v>93</v>
      </c>
      <c r="AS21" s="47" t="s">
        <v>94</v>
      </c>
      <c r="AT21" s="47" t="s">
        <v>95</v>
      </c>
      <c r="AU21" s="47" t="s">
        <v>96</v>
      </c>
      <c r="AV21" s="47" t="s">
        <v>97</v>
      </c>
      <c r="AW21" s="47" t="s">
        <v>98</v>
      </c>
      <c r="AX21" s="47" t="s">
        <v>99</v>
      </c>
      <c r="AY21" s="47" t="s">
        <v>100</v>
      </c>
      <c r="AZ21" s="47" t="s">
        <v>101</v>
      </c>
      <c r="BA21" s="47" t="s">
        <v>102</v>
      </c>
      <c r="BB21" s="47" t="s">
        <v>103</v>
      </c>
      <c r="BC21" s="47" t="s">
        <v>104</v>
      </c>
      <c r="BD21" s="47" t="s">
        <v>105</v>
      </c>
      <c r="BE21" s="47" t="s">
        <v>106</v>
      </c>
      <c r="BF21" s="47" t="s">
        <v>107</v>
      </c>
      <c r="BG21" s="47" t="s">
        <v>108</v>
      </c>
      <c r="BH21" s="47" t="s">
        <v>109</v>
      </c>
      <c r="BI21" s="47" t="s">
        <v>110</v>
      </c>
      <c r="BJ21" s="47" t="s">
        <v>111</v>
      </c>
      <c r="BK21" s="47" t="s">
        <v>112</v>
      </c>
      <c r="BL21" s="47" t="s">
        <v>113</v>
      </c>
      <c r="BM21" s="47" t="s">
        <v>114</v>
      </c>
      <c r="BN21" s="47" t="s">
        <v>115</v>
      </c>
      <c r="BO21" s="47" t="s">
        <v>116</v>
      </c>
      <c r="BP21" s="47" t="s">
        <v>117</v>
      </c>
      <c r="BQ21" s="47" t="s">
        <v>118</v>
      </c>
      <c r="BR21" s="47" t="s">
        <v>119</v>
      </c>
      <c r="BS21" s="47" t="s">
        <v>120</v>
      </c>
      <c r="BT21" s="47" t="s">
        <v>121</v>
      </c>
      <c r="BU21" s="47" t="s">
        <v>122</v>
      </c>
      <c r="BV21" s="47" t="s">
        <v>123</v>
      </c>
      <c r="BW21" s="47" t="s">
        <v>124</v>
      </c>
      <c r="BX21" s="54" t="s">
        <v>125</v>
      </c>
      <c r="BY21" s="47" t="s">
        <v>126</v>
      </c>
      <c r="BZ21" s="47" t="s">
        <v>127</v>
      </c>
      <c r="CA21" s="47" t="s">
        <v>128</v>
      </c>
      <c r="CB21" s="47" t="s">
        <v>129</v>
      </c>
      <c r="CC21" s="47" t="s">
        <v>130</v>
      </c>
      <c r="CD21" s="47" t="s">
        <v>131</v>
      </c>
    </row>
    <row r="22" spans="1:82" x14ac:dyDescent="0.35">
      <c r="A22" s="30" t="s">
        <v>42</v>
      </c>
      <c r="B22" s="34" t="s">
        <v>43</v>
      </c>
      <c r="C22" s="41">
        <f>T14</f>
        <v>31030638.165029712</v>
      </c>
      <c r="D22" s="41" t="e">
        <f>C26</f>
        <v>#REF!</v>
      </c>
      <c r="E22" s="41" t="e">
        <f>D26</f>
        <v>#REF!</v>
      </c>
      <c r="F22" s="41" t="e">
        <f t="shared" ref="F22:BQ22" si="4">E26</f>
        <v>#REF!</v>
      </c>
      <c r="G22" s="41" t="e">
        <f t="shared" si="4"/>
        <v>#REF!</v>
      </c>
      <c r="H22" s="41" t="e">
        <f t="shared" si="4"/>
        <v>#REF!</v>
      </c>
      <c r="I22" s="41" t="e">
        <f t="shared" si="4"/>
        <v>#REF!</v>
      </c>
      <c r="J22" s="41" t="e">
        <f t="shared" si="4"/>
        <v>#REF!</v>
      </c>
      <c r="K22" s="41" t="e">
        <f t="shared" si="4"/>
        <v>#REF!</v>
      </c>
      <c r="L22" s="41" t="e">
        <f t="shared" si="4"/>
        <v>#REF!</v>
      </c>
      <c r="M22" s="41" t="e">
        <f t="shared" si="4"/>
        <v>#REF!</v>
      </c>
      <c r="N22" s="41" t="e">
        <f t="shared" si="4"/>
        <v>#REF!</v>
      </c>
      <c r="O22" s="41" t="e">
        <f t="shared" si="4"/>
        <v>#REF!</v>
      </c>
      <c r="P22" s="41" t="e">
        <f t="shared" si="4"/>
        <v>#REF!</v>
      </c>
      <c r="Q22" s="41" t="e">
        <f t="shared" si="4"/>
        <v>#REF!</v>
      </c>
      <c r="R22" s="41" t="e">
        <f t="shared" si="4"/>
        <v>#REF!</v>
      </c>
      <c r="S22" s="41" t="e">
        <f t="shared" si="4"/>
        <v>#REF!</v>
      </c>
      <c r="T22" s="41" t="e">
        <f t="shared" si="4"/>
        <v>#REF!</v>
      </c>
      <c r="U22" s="41" t="e">
        <f t="shared" si="4"/>
        <v>#REF!</v>
      </c>
      <c r="V22" s="41" t="e">
        <f t="shared" si="4"/>
        <v>#REF!</v>
      </c>
      <c r="W22" s="41" t="e">
        <f t="shared" si="4"/>
        <v>#REF!</v>
      </c>
      <c r="X22" s="41" t="e">
        <f t="shared" si="4"/>
        <v>#REF!</v>
      </c>
      <c r="Y22" s="41" t="e">
        <f t="shared" si="4"/>
        <v>#REF!</v>
      </c>
      <c r="Z22" s="41" t="e">
        <f t="shared" si="4"/>
        <v>#REF!</v>
      </c>
      <c r="AA22" s="41" t="e">
        <f t="shared" si="4"/>
        <v>#REF!</v>
      </c>
      <c r="AB22" s="41" t="e">
        <f t="shared" si="4"/>
        <v>#REF!</v>
      </c>
      <c r="AC22" s="41" t="e">
        <f t="shared" si="4"/>
        <v>#REF!</v>
      </c>
      <c r="AD22" s="41" t="e">
        <f t="shared" si="4"/>
        <v>#REF!</v>
      </c>
      <c r="AE22" s="41" t="e">
        <f t="shared" si="4"/>
        <v>#REF!</v>
      </c>
      <c r="AF22" s="41" t="e">
        <f t="shared" si="4"/>
        <v>#REF!</v>
      </c>
      <c r="AG22" s="41" t="e">
        <f t="shared" si="4"/>
        <v>#REF!</v>
      </c>
      <c r="AH22" s="41" t="e">
        <f t="shared" si="4"/>
        <v>#REF!</v>
      </c>
      <c r="AI22" s="41" t="e">
        <f t="shared" si="4"/>
        <v>#REF!</v>
      </c>
      <c r="AJ22" s="41" t="e">
        <f t="shared" si="4"/>
        <v>#REF!</v>
      </c>
      <c r="AK22" s="41" t="e">
        <f t="shared" si="4"/>
        <v>#REF!</v>
      </c>
      <c r="AL22" s="41" t="e">
        <f t="shared" si="4"/>
        <v>#REF!</v>
      </c>
      <c r="AM22" s="41" t="e">
        <f t="shared" si="4"/>
        <v>#REF!</v>
      </c>
      <c r="AN22" s="41" t="e">
        <f t="shared" si="4"/>
        <v>#REF!</v>
      </c>
      <c r="AO22" s="41" t="e">
        <f t="shared" si="4"/>
        <v>#REF!</v>
      </c>
      <c r="AP22" s="41" t="e">
        <f t="shared" si="4"/>
        <v>#REF!</v>
      </c>
      <c r="AQ22" s="41" t="e">
        <f t="shared" si="4"/>
        <v>#REF!</v>
      </c>
      <c r="AR22" s="41" t="e">
        <f t="shared" si="4"/>
        <v>#REF!</v>
      </c>
      <c r="AS22" s="41" t="e">
        <f t="shared" si="4"/>
        <v>#REF!</v>
      </c>
      <c r="AT22" s="41" t="e">
        <f t="shared" si="4"/>
        <v>#REF!</v>
      </c>
      <c r="AU22" s="41" t="e">
        <f t="shared" si="4"/>
        <v>#REF!</v>
      </c>
      <c r="AV22" s="41" t="e">
        <f t="shared" si="4"/>
        <v>#REF!</v>
      </c>
      <c r="AW22" s="41" t="e">
        <f t="shared" si="4"/>
        <v>#REF!</v>
      </c>
      <c r="AX22" s="41" t="e">
        <f t="shared" si="4"/>
        <v>#REF!</v>
      </c>
      <c r="AY22" s="41" t="e">
        <f t="shared" si="4"/>
        <v>#REF!</v>
      </c>
      <c r="AZ22" s="41" t="e">
        <f t="shared" si="4"/>
        <v>#REF!</v>
      </c>
      <c r="BA22" s="41" t="e">
        <f t="shared" si="4"/>
        <v>#REF!</v>
      </c>
      <c r="BB22" s="41" t="e">
        <f t="shared" si="4"/>
        <v>#REF!</v>
      </c>
      <c r="BC22" s="41" t="e">
        <f t="shared" si="4"/>
        <v>#REF!</v>
      </c>
      <c r="BD22" s="41" t="e">
        <f t="shared" si="4"/>
        <v>#REF!</v>
      </c>
      <c r="BE22" s="41" t="e">
        <f t="shared" si="4"/>
        <v>#REF!</v>
      </c>
      <c r="BF22" s="41" t="e">
        <f t="shared" si="4"/>
        <v>#REF!</v>
      </c>
      <c r="BG22" s="41" t="e">
        <f t="shared" si="4"/>
        <v>#REF!</v>
      </c>
      <c r="BH22" s="41" t="e">
        <f t="shared" si="4"/>
        <v>#REF!</v>
      </c>
      <c r="BI22" s="41" t="e">
        <f t="shared" si="4"/>
        <v>#REF!</v>
      </c>
      <c r="BJ22" s="41" t="e">
        <f t="shared" si="4"/>
        <v>#REF!</v>
      </c>
      <c r="BK22" s="41" t="e">
        <f t="shared" si="4"/>
        <v>#REF!</v>
      </c>
      <c r="BL22" s="41" t="e">
        <f t="shared" si="4"/>
        <v>#REF!</v>
      </c>
      <c r="BM22" s="41" t="e">
        <f t="shared" si="4"/>
        <v>#REF!</v>
      </c>
      <c r="BN22" s="41" t="e">
        <f t="shared" si="4"/>
        <v>#REF!</v>
      </c>
      <c r="BO22" s="41" t="e">
        <f t="shared" si="4"/>
        <v>#REF!</v>
      </c>
      <c r="BP22" s="41" t="e">
        <f t="shared" si="4"/>
        <v>#REF!</v>
      </c>
      <c r="BQ22" s="41" t="e">
        <f t="shared" si="4"/>
        <v>#REF!</v>
      </c>
      <c r="BR22" s="41" t="e">
        <f t="shared" ref="BR22:CD22" si="5">BQ26</f>
        <v>#REF!</v>
      </c>
      <c r="BS22" s="41" t="e">
        <f t="shared" si="5"/>
        <v>#REF!</v>
      </c>
      <c r="BT22" s="41" t="e">
        <f t="shared" si="5"/>
        <v>#REF!</v>
      </c>
      <c r="BU22" s="41" t="e">
        <f t="shared" si="5"/>
        <v>#REF!</v>
      </c>
      <c r="BV22" s="41" t="e">
        <f t="shared" si="5"/>
        <v>#REF!</v>
      </c>
      <c r="BW22" s="41" t="e">
        <f t="shared" si="5"/>
        <v>#REF!</v>
      </c>
      <c r="BX22" s="41" t="e">
        <f t="shared" si="5"/>
        <v>#REF!</v>
      </c>
      <c r="BY22" s="41" t="e">
        <f t="shared" si="5"/>
        <v>#REF!</v>
      </c>
      <c r="BZ22" s="41" t="e">
        <f t="shared" si="5"/>
        <v>#REF!</v>
      </c>
      <c r="CA22" s="41" t="e">
        <f t="shared" si="5"/>
        <v>#REF!</v>
      </c>
      <c r="CB22" s="41" t="e">
        <f t="shared" si="5"/>
        <v>#REF!</v>
      </c>
      <c r="CC22" s="41" t="e">
        <f t="shared" si="5"/>
        <v>#REF!</v>
      </c>
      <c r="CD22" s="41" t="e">
        <f t="shared" si="5"/>
        <v>#REF!</v>
      </c>
    </row>
    <row r="23" spans="1:82" ht="29" x14ac:dyDescent="0.35">
      <c r="A23" s="30" t="s">
        <v>44</v>
      </c>
      <c r="B23" s="34" t="s">
        <v>132</v>
      </c>
      <c r="C23" s="41" t="e">
        <f>#REF!*1000</f>
        <v>#REF!</v>
      </c>
      <c r="D23" s="41" t="e">
        <f>C23*(1+$J$6)</f>
        <v>#REF!</v>
      </c>
      <c r="E23" s="41" t="e">
        <f t="shared" ref="E23:BP23" si="6">D23*(1+$J$6)</f>
        <v>#REF!</v>
      </c>
      <c r="F23" s="41" t="e">
        <f t="shared" si="6"/>
        <v>#REF!</v>
      </c>
      <c r="G23" s="41" t="e">
        <f t="shared" si="6"/>
        <v>#REF!</v>
      </c>
      <c r="H23" s="41" t="e">
        <f t="shared" si="6"/>
        <v>#REF!</v>
      </c>
      <c r="I23" s="41" t="e">
        <f t="shared" si="6"/>
        <v>#REF!</v>
      </c>
      <c r="J23" s="41" t="e">
        <f t="shared" si="6"/>
        <v>#REF!</v>
      </c>
      <c r="K23" s="41" t="e">
        <f t="shared" si="6"/>
        <v>#REF!</v>
      </c>
      <c r="L23" s="41" t="e">
        <f t="shared" si="6"/>
        <v>#REF!</v>
      </c>
      <c r="M23" s="41" t="e">
        <f t="shared" si="6"/>
        <v>#REF!</v>
      </c>
      <c r="N23" s="41" t="e">
        <f t="shared" si="6"/>
        <v>#REF!</v>
      </c>
      <c r="O23" s="41" t="e">
        <f t="shared" si="6"/>
        <v>#REF!</v>
      </c>
      <c r="P23" s="41" t="e">
        <f t="shared" si="6"/>
        <v>#REF!</v>
      </c>
      <c r="Q23" s="41" t="e">
        <f t="shared" si="6"/>
        <v>#REF!</v>
      </c>
      <c r="R23" s="41" t="e">
        <f t="shared" si="6"/>
        <v>#REF!</v>
      </c>
      <c r="S23" s="41" t="e">
        <f t="shared" si="6"/>
        <v>#REF!</v>
      </c>
      <c r="T23" s="41" t="e">
        <f t="shared" si="6"/>
        <v>#REF!</v>
      </c>
      <c r="U23" s="41" t="e">
        <f t="shared" si="6"/>
        <v>#REF!</v>
      </c>
      <c r="V23" s="41" t="e">
        <f t="shared" si="6"/>
        <v>#REF!</v>
      </c>
      <c r="W23" s="41" t="e">
        <f t="shared" si="6"/>
        <v>#REF!</v>
      </c>
      <c r="X23" s="41" t="e">
        <f t="shared" si="6"/>
        <v>#REF!</v>
      </c>
      <c r="Y23" s="41" t="e">
        <f t="shared" si="6"/>
        <v>#REF!</v>
      </c>
      <c r="Z23" s="41" t="e">
        <f t="shared" si="6"/>
        <v>#REF!</v>
      </c>
      <c r="AA23" s="41" t="e">
        <f t="shared" si="6"/>
        <v>#REF!</v>
      </c>
      <c r="AB23" s="41" t="e">
        <f t="shared" si="6"/>
        <v>#REF!</v>
      </c>
      <c r="AC23" s="41" t="e">
        <f t="shared" si="6"/>
        <v>#REF!</v>
      </c>
      <c r="AD23" s="41" t="e">
        <f t="shared" si="6"/>
        <v>#REF!</v>
      </c>
      <c r="AE23" s="41" t="e">
        <f t="shared" si="6"/>
        <v>#REF!</v>
      </c>
      <c r="AF23" s="41" t="e">
        <f t="shared" si="6"/>
        <v>#REF!</v>
      </c>
      <c r="AG23" s="41" t="e">
        <f t="shared" si="6"/>
        <v>#REF!</v>
      </c>
      <c r="AH23" s="41" t="e">
        <f t="shared" si="6"/>
        <v>#REF!</v>
      </c>
      <c r="AI23" s="41" t="e">
        <f t="shared" si="6"/>
        <v>#REF!</v>
      </c>
      <c r="AJ23" s="41" t="e">
        <f t="shared" si="6"/>
        <v>#REF!</v>
      </c>
      <c r="AK23" s="41" t="e">
        <f t="shared" si="6"/>
        <v>#REF!</v>
      </c>
      <c r="AL23" s="41" t="e">
        <f t="shared" si="6"/>
        <v>#REF!</v>
      </c>
      <c r="AM23" s="41" t="e">
        <f t="shared" si="6"/>
        <v>#REF!</v>
      </c>
      <c r="AN23" s="41" t="e">
        <f t="shared" si="6"/>
        <v>#REF!</v>
      </c>
      <c r="AO23" s="41" t="e">
        <f t="shared" si="6"/>
        <v>#REF!</v>
      </c>
      <c r="AP23" s="41" t="e">
        <f t="shared" si="6"/>
        <v>#REF!</v>
      </c>
      <c r="AQ23" s="41" t="e">
        <f t="shared" si="6"/>
        <v>#REF!</v>
      </c>
      <c r="AR23" s="41" t="e">
        <f t="shared" si="6"/>
        <v>#REF!</v>
      </c>
      <c r="AS23" s="41" t="e">
        <f t="shared" si="6"/>
        <v>#REF!</v>
      </c>
      <c r="AT23" s="41" t="e">
        <f t="shared" si="6"/>
        <v>#REF!</v>
      </c>
      <c r="AU23" s="41" t="e">
        <f t="shared" si="6"/>
        <v>#REF!</v>
      </c>
      <c r="AV23" s="41" t="e">
        <f t="shared" si="6"/>
        <v>#REF!</v>
      </c>
      <c r="AW23" s="41" t="e">
        <f t="shared" si="6"/>
        <v>#REF!</v>
      </c>
      <c r="AX23" s="41" t="e">
        <f t="shared" si="6"/>
        <v>#REF!</v>
      </c>
      <c r="AY23" s="41" t="e">
        <f t="shared" si="6"/>
        <v>#REF!</v>
      </c>
      <c r="AZ23" s="41" t="e">
        <f t="shared" si="6"/>
        <v>#REF!</v>
      </c>
      <c r="BA23" s="41" t="e">
        <f t="shared" si="6"/>
        <v>#REF!</v>
      </c>
      <c r="BB23" s="41" t="e">
        <f t="shared" si="6"/>
        <v>#REF!</v>
      </c>
      <c r="BC23" s="41" t="e">
        <f t="shared" si="6"/>
        <v>#REF!</v>
      </c>
      <c r="BD23" s="41" t="e">
        <f t="shared" si="6"/>
        <v>#REF!</v>
      </c>
      <c r="BE23" s="41" t="e">
        <f t="shared" si="6"/>
        <v>#REF!</v>
      </c>
      <c r="BF23" s="41" t="e">
        <f t="shared" si="6"/>
        <v>#REF!</v>
      </c>
      <c r="BG23" s="41" t="e">
        <f t="shared" si="6"/>
        <v>#REF!</v>
      </c>
      <c r="BH23" s="41" t="e">
        <f t="shared" si="6"/>
        <v>#REF!</v>
      </c>
      <c r="BI23" s="41" t="e">
        <f t="shared" si="6"/>
        <v>#REF!</v>
      </c>
      <c r="BJ23" s="41" t="e">
        <f t="shared" si="6"/>
        <v>#REF!</v>
      </c>
      <c r="BK23" s="41" t="e">
        <f t="shared" si="6"/>
        <v>#REF!</v>
      </c>
      <c r="BL23" s="41" t="e">
        <f t="shared" si="6"/>
        <v>#REF!</v>
      </c>
      <c r="BM23" s="41" t="e">
        <f t="shared" si="6"/>
        <v>#REF!</v>
      </c>
      <c r="BN23" s="41" t="e">
        <f t="shared" si="6"/>
        <v>#REF!</v>
      </c>
      <c r="BO23" s="41" t="e">
        <f t="shared" si="6"/>
        <v>#REF!</v>
      </c>
      <c r="BP23" s="41" t="e">
        <f t="shared" si="6"/>
        <v>#REF!</v>
      </c>
      <c r="BQ23" s="41" t="e">
        <f t="shared" ref="BQ23:CD23" si="7">BP23*(1+$J$6)</f>
        <v>#REF!</v>
      </c>
      <c r="BR23" s="41" t="e">
        <f t="shared" si="7"/>
        <v>#REF!</v>
      </c>
      <c r="BS23" s="41" t="e">
        <f t="shared" si="7"/>
        <v>#REF!</v>
      </c>
      <c r="BT23" s="41" t="e">
        <f t="shared" si="7"/>
        <v>#REF!</v>
      </c>
      <c r="BU23" s="41" t="e">
        <f t="shared" si="7"/>
        <v>#REF!</v>
      </c>
      <c r="BV23" s="41" t="e">
        <f t="shared" si="7"/>
        <v>#REF!</v>
      </c>
      <c r="BW23" s="41" t="e">
        <f t="shared" si="7"/>
        <v>#REF!</v>
      </c>
      <c r="BX23" s="41" t="e">
        <f t="shared" si="7"/>
        <v>#REF!</v>
      </c>
      <c r="BY23" s="41" t="e">
        <f t="shared" si="7"/>
        <v>#REF!</v>
      </c>
      <c r="BZ23" s="41" t="e">
        <f t="shared" si="7"/>
        <v>#REF!</v>
      </c>
      <c r="CA23" s="41" t="e">
        <f t="shared" si="7"/>
        <v>#REF!</v>
      </c>
      <c r="CB23" s="41" t="e">
        <f t="shared" si="7"/>
        <v>#REF!</v>
      </c>
      <c r="CC23" s="41" t="e">
        <f t="shared" si="7"/>
        <v>#REF!</v>
      </c>
      <c r="CD23" s="41" t="e">
        <f t="shared" si="7"/>
        <v>#REF!</v>
      </c>
    </row>
    <row r="24" spans="1:82" x14ac:dyDescent="0.35">
      <c r="A24" s="30" t="s">
        <v>46</v>
      </c>
      <c r="B24" s="34" t="s">
        <v>133</v>
      </c>
      <c r="C24" s="41" t="e">
        <f t="shared" ref="C24:AH24" si="8">C22-C23</f>
        <v>#REF!</v>
      </c>
      <c r="D24" s="41" t="e">
        <f t="shared" si="8"/>
        <v>#REF!</v>
      </c>
      <c r="E24" s="41" t="e">
        <f t="shared" si="8"/>
        <v>#REF!</v>
      </c>
      <c r="F24" s="41" t="e">
        <f t="shared" si="8"/>
        <v>#REF!</v>
      </c>
      <c r="G24" s="41" t="e">
        <f t="shared" si="8"/>
        <v>#REF!</v>
      </c>
      <c r="H24" s="41" t="e">
        <f t="shared" si="8"/>
        <v>#REF!</v>
      </c>
      <c r="I24" s="41" t="e">
        <f t="shared" si="8"/>
        <v>#REF!</v>
      </c>
      <c r="J24" s="41" t="e">
        <f t="shared" si="8"/>
        <v>#REF!</v>
      </c>
      <c r="K24" s="41" t="e">
        <f t="shared" si="8"/>
        <v>#REF!</v>
      </c>
      <c r="L24" s="41" t="e">
        <f t="shared" si="8"/>
        <v>#REF!</v>
      </c>
      <c r="M24" s="41" t="e">
        <f t="shared" si="8"/>
        <v>#REF!</v>
      </c>
      <c r="N24" s="41" t="e">
        <f t="shared" si="8"/>
        <v>#REF!</v>
      </c>
      <c r="O24" s="41" t="e">
        <f t="shared" si="8"/>
        <v>#REF!</v>
      </c>
      <c r="P24" s="41" t="e">
        <f t="shared" si="8"/>
        <v>#REF!</v>
      </c>
      <c r="Q24" s="41" t="e">
        <f t="shared" si="8"/>
        <v>#REF!</v>
      </c>
      <c r="R24" s="41" t="e">
        <f t="shared" si="8"/>
        <v>#REF!</v>
      </c>
      <c r="S24" s="41" t="e">
        <f t="shared" si="8"/>
        <v>#REF!</v>
      </c>
      <c r="T24" s="41" t="e">
        <f t="shared" si="8"/>
        <v>#REF!</v>
      </c>
      <c r="U24" s="41" t="e">
        <f t="shared" si="8"/>
        <v>#REF!</v>
      </c>
      <c r="V24" s="41" t="e">
        <f t="shared" si="8"/>
        <v>#REF!</v>
      </c>
      <c r="W24" s="41" t="e">
        <f t="shared" si="8"/>
        <v>#REF!</v>
      </c>
      <c r="X24" s="41" t="e">
        <f t="shared" si="8"/>
        <v>#REF!</v>
      </c>
      <c r="Y24" s="41" t="e">
        <f t="shared" si="8"/>
        <v>#REF!</v>
      </c>
      <c r="Z24" s="41" t="e">
        <f t="shared" si="8"/>
        <v>#REF!</v>
      </c>
      <c r="AA24" s="41" t="e">
        <f t="shared" si="8"/>
        <v>#REF!</v>
      </c>
      <c r="AB24" s="41" t="e">
        <f t="shared" si="8"/>
        <v>#REF!</v>
      </c>
      <c r="AC24" s="41" t="e">
        <f t="shared" si="8"/>
        <v>#REF!</v>
      </c>
      <c r="AD24" s="41" t="e">
        <f t="shared" si="8"/>
        <v>#REF!</v>
      </c>
      <c r="AE24" s="41" t="e">
        <f t="shared" si="8"/>
        <v>#REF!</v>
      </c>
      <c r="AF24" s="41" t="e">
        <f t="shared" si="8"/>
        <v>#REF!</v>
      </c>
      <c r="AG24" s="41" t="e">
        <f t="shared" si="8"/>
        <v>#REF!</v>
      </c>
      <c r="AH24" s="41" t="e">
        <f t="shared" si="8"/>
        <v>#REF!</v>
      </c>
      <c r="AI24" s="41" t="e">
        <f t="shared" ref="AI24:BN24" si="9">AI22-AI23</f>
        <v>#REF!</v>
      </c>
      <c r="AJ24" s="41" t="e">
        <f t="shared" si="9"/>
        <v>#REF!</v>
      </c>
      <c r="AK24" s="41" t="e">
        <f t="shared" si="9"/>
        <v>#REF!</v>
      </c>
      <c r="AL24" s="41" t="e">
        <f t="shared" si="9"/>
        <v>#REF!</v>
      </c>
      <c r="AM24" s="41" t="e">
        <f t="shared" si="9"/>
        <v>#REF!</v>
      </c>
      <c r="AN24" s="41" t="e">
        <f t="shared" si="9"/>
        <v>#REF!</v>
      </c>
      <c r="AO24" s="41" t="e">
        <f t="shared" si="9"/>
        <v>#REF!</v>
      </c>
      <c r="AP24" s="41" t="e">
        <f t="shared" si="9"/>
        <v>#REF!</v>
      </c>
      <c r="AQ24" s="41" t="e">
        <f t="shared" si="9"/>
        <v>#REF!</v>
      </c>
      <c r="AR24" s="41" t="e">
        <f t="shared" si="9"/>
        <v>#REF!</v>
      </c>
      <c r="AS24" s="41" t="e">
        <f t="shared" si="9"/>
        <v>#REF!</v>
      </c>
      <c r="AT24" s="41" t="e">
        <f t="shared" si="9"/>
        <v>#REF!</v>
      </c>
      <c r="AU24" s="41" t="e">
        <f t="shared" si="9"/>
        <v>#REF!</v>
      </c>
      <c r="AV24" s="41" t="e">
        <f t="shared" si="9"/>
        <v>#REF!</v>
      </c>
      <c r="AW24" s="41" t="e">
        <f t="shared" si="9"/>
        <v>#REF!</v>
      </c>
      <c r="AX24" s="41" t="e">
        <f t="shared" si="9"/>
        <v>#REF!</v>
      </c>
      <c r="AY24" s="41" t="e">
        <f t="shared" si="9"/>
        <v>#REF!</v>
      </c>
      <c r="AZ24" s="41" t="e">
        <f t="shared" si="9"/>
        <v>#REF!</v>
      </c>
      <c r="BA24" s="41" t="e">
        <f t="shared" si="9"/>
        <v>#REF!</v>
      </c>
      <c r="BB24" s="41" t="e">
        <f t="shared" si="9"/>
        <v>#REF!</v>
      </c>
      <c r="BC24" s="41" t="e">
        <f t="shared" si="9"/>
        <v>#REF!</v>
      </c>
      <c r="BD24" s="41" t="e">
        <f t="shared" si="9"/>
        <v>#REF!</v>
      </c>
      <c r="BE24" s="41" t="e">
        <f t="shared" si="9"/>
        <v>#REF!</v>
      </c>
      <c r="BF24" s="41" t="e">
        <f t="shared" si="9"/>
        <v>#REF!</v>
      </c>
      <c r="BG24" s="41" t="e">
        <f t="shared" si="9"/>
        <v>#REF!</v>
      </c>
      <c r="BH24" s="41" t="e">
        <f t="shared" si="9"/>
        <v>#REF!</v>
      </c>
      <c r="BI24" s="41" t="e">
        <f t="shared" si="9"/>
        <v>#REF!</v>
      </c>
      <c r="BJ24" s="41" t="e">
        <f t="shared" si="9"/>
        <v>#REF!</v>
      </c>
      <c r="BK24" s="41" t="e">
        <f t="shared" si="9"/>
        <v>#REF!</v>
      </c>
      <c r="BL24" s="41" t="e">
        <f t="shared" si="9"/>
        <v>#REF!</v>
      </c>
      <c r="BM24" s="41" t="e">
        <f t="shared" si="9"/>
        <v>#REF!</v>
      </c>
      <c r="BN24" s="41" t="e">
        <f t="shared" si="9"/>
        <v>#REF!</v>
      </c>
      <c r="BO24" s="41" t="e">
        <f t="shared" ref="BO24:CD24" si="10">BO22-BO23</f>
        <v>#REF!</v>
      </c>
      <c r="BP24" s="41" t="e">
        <f t="shared" si="10"/>
        <v>#REF!</v>
      </c>
      <c r="BQ24" s="41" t="e">
        <f t="shared" si="10"/>
        <v>#REF!</v>
      </c>
      <c r="BR24" s="41" t="e">
        <f t="shared" si="10"/>
        <v>#REF!</v>
      </c>
      <c r="BS24" s="41" t="e">
        <f t="shared" si="10"/>
        <v>#REF!</v>
      </c>
      <c r="BT24" s="41" t="e">
        <f t="shared" si="10"/>
        <v>#REF!</v>
      </c>
      <c r="BU24" s="41" t="e">
        <f t="shared" si="10"/>
        <v>#REF!</v>
      </c>
      <c r="BV24" s="41" t="e">
        <f t="shared" si="10"/>
        <v>#REF!</v>
      </c>
      <c r="BW24" s="41" t="e">
        <f t="shared" si="10"/>
        <v>#REF!</v>
      </c>
      <c r="BX24" s="41" t="e">
        <f t="shared" si="10"/>
        <v>#REF!</v>
      </c>
      <c r="BY24" s="41" t="e">
        <f t="shared" si="10"/>
        <v>#REF!</v>
      </c>
      <c r="BZ24" s="41" t="e">
        <f t="shared" si="10"/>
        <v>#REF!</v>
      </c>
      <c r="CA24" s="41" t="e">
        <f t="shared" si="10"/>
        <v>#REF!</v>
      </c>
      <c r="CB24" s="41" t="e">
        <f t="shared" si="10"/>
        <v>#REF!</v>
      </c>
      <c r="CC24" s="41" t="e">
        <f t="shared" si="10"/>
        <v>#REF!</v>
      </c>
      <c r="CD24" s="41" t="e">
        <f t="shared" si="10"/>
        <v>#REF!</v>
      </c>
    </row>
    <row r="25" spans="1:82" x14ac:dyDescent="0.35">
      <c r="A25" s="190" t="s">
        <v>48</v>
      </c>
      <c r="B25" s="191" t="s">
        <v>134</v>
      </c>
      <c r="C25" s="192" t="e">
        <f>IF(C24&lt;0,0,C24*$J$5)</f>
        <v>#REF!</v>
      </c>
      <c r="D25" s="192" t="e">
        <f t="shared" ref="D25:BD25" si="11">IF(D24&lt;0,0,D24*$J$5)</f>
        <v>#REF!</v>
      </c>
      <c r="E25" s="192" t="e">
        <f t="shared" si="11"/>
        <v>#REF!</v>
      </c>
      <c r="F25" s="192" t="e">
        <f t="shared" si="11"/>
        <v>#REF!</v>
      </c>
      <c r="G25" s="192" t="e">
        <f t="shared" si="11"/>
        <v>#REF!</v>
      </c>
      <c r="H25" s="192" t="e">
        <f t="shared" si="11"/>
        <v>#REF!</v>
      </c>
      <c r="I25" s="192" t="e">
        <f t="shared" si="11"/>
        <v>#REF!</v>
      </c>
      <c r="J25" s="192" t="e">
        <f t="shared" si="11"/>
        <v>#REF!</v>
      </c>
      <c r="K25" s="192" t="e">
        <f t="shared" si="11"/>
        <v>#REF!</v>
      </c>
      <c r="L25" s="192" t="e">
        <f t="shared" si="11"/>
        <v>#REF!</v>
      </c>
      <c r="M25" s="192" t="e">
        <f t="shared" si="11"/>
        <v>#REF!</v>
      </c>
      <c r="N25" s="192" t="e">
        <f t="shared" si="11"/>
        <v>#REF!</v>
      </c>
      <c r="O25" s="192" t="e">
        <f t="shared" si="11"/>
        <v>#REF!</v>
      </c>
      <c r="P25" s="192" t="e">
        <f t="shared" si="11"/>
        <v>#REF!</v>
      </c>
      <c r="Q25" s="192" t="e">
        <f t="shared" si="11"/>
        <v>#REF!</v>
      </c>
      <c r="R25" s="192" t="e">
        <f t="shared" si="11"/>
        <v>#REF!</v>
      </c>
      <c r="S25" s="192" t="e">
        <f t="shared" si="11"/>
        <v>#REF!</v>
      </c>
      <c r="T25" s="192" t="e">
        <f t="shared" si="11"/>
        <v>#REF!</v>
      </c>
      <c r="U25" s="192" t="e">
        <f t="shared" si="11"/>
        <v>#REF!</v>
      </c>
      <c r="V25" s="192" t="e">
        <f t="shared" si="11"/>
        <v>#REF!</v>
      </c>
      <c r="W25" s="192" t="e">
        <f t="shared" si="11"/>
        <v>#REF!</v>
      </c>
      <c r="X25" s="192" t="e">
        <f t="shared" si="11"/>
        <v>#REF!</v>
      </c>
      <c r="Y25" s="192" t="e">
        <f t="shared" si="11"/>
        <v>#REF!</v>
      </c>
      <c r="Z25" s="192" t="e">
        <f t="shared" si="11"/>
        <v>#REF!</v>
      </c>
      <c r="AA25" s="192" t="e">
        <f t="shared" si="11"/>
        <v>#REF!</v>
      </c>
      <c r="AB25" s="192" t="e">
        <f t="shared" si="11"/>
        <v>#REF!</v>
      </c>
      <c r="AC25" s="192" t="e">
        <f t="shared" si="11"/>
        <v>#REF!</v>
      </c>
      <c r="AD25" s="192" t="e">
        <f t="shared" si="11"/>
        <v>#REF!</v>
      </c>
      <c r="AE25" s="192" t="e">
        <f t="shared" si="11"/>
        <v>#REF!</v>
      </c>
      <c r="AF25" s="192" t="e">
        <f t="shared" si="11"/>
        <v>#REF!</v>
      </c>
      <c r="AG25" s="192" t="e">
        <f t="shared" si="11"/>
        <v>#REF!</v>
      </c>
      <c r="AH25" s="192" t="e">
        <f t="shared" si="11"/>
        <v>#REF!</v>
      </c>
      <c r="AI25" s="192" t="e">
        <f t="shared" si="11"/>
        <v>#REF!</v>
      </c>
      <c r="AJ25" s="192" t="e">
        <f t="shared" si="11"/>
        <v>#REF!</v>
      </c>
      <c r="AK25" s="192" t="e">
        <f t="shared" si="11"/>
        <v>#REF!</v>
      </c>
      <c r="AL25" s="192" t="e">
        <f t="shared" si="11"/>
        <v>#REF!</v>
      </c>
      <c r="AM25" s="192" t="e">
        <f t="shared" si="11"/>
        <v>#REF!</v>
      </c>
      <c r="AN25" s="192" t="e">
        <f t="shared" si="11"/>
        <v>#REF!</v>
      </c>
      <c r="AO25" s="192" t="e">
        <f t="shared" si="11"/>
        <v>#REF!</v>
      </c>
      <c r="AP25" s="192" t="e">
        <f t="shared" si="11"/>
        <v>#REF!</v>
      </c>
      <c r="AQ25" s="192" t="e">
        <f t="shared" si="11"/>
        <v>#REF!</v>
      </c>
      <c r="AR25" s="192" t="e">
        <f t="shared" si="11"/>
        <v>#REF!</v>
      </c>
      <c r="AS25" s="192" t="e">
        <f t="shared" si="11"/>
        <v>#REF!</v>
      </c>
      <c r="AT25" s="192" t="e">
        <f t="shared" si="11"/>
        <v>#REF!</v>
      </c>
      <c r="AU25" s="192" t="e">
        <f t="shared" si="11"/>
        <v>#REF!</v>
      </c>
      <c r="AV25" s="192" t="e">
        <f t="shared" si="11"/>
        <v>#REF!</v>
      </c>
      <c r="AW25" s="192" t="e">
        <f t="shared" si="11"/>
        <v>#REF!</v>
      </c>
      <c r="AX25" s="192" t="e">
        <f t="shared" si="11"/>
        <v>#REF!</v>
      </c>
      <c r="AY25" s="192" t="e">
        <f t="shared" si="11"/>
        <v>#REF!</v>
      </c>
      <c r="AZ25" s="192" t="e">
        <f t="shared" si="11"/>
        <v>#REF!</v>
      </c>
      <c r="BA25" s="192" t="e">
        <f t="shared" si="11"/>
        <v>#REF!</v>
      </c>
      <c r="BB25" s="192" t="e">
        <f t="shared" si="11"/>
        <v>#REF!</v>
      </c>
      <c r="BC25" s="192" t="e">
        <f t="shared" si="11"/>
        <v>#REF!</v>
      </c>
      <c r="BD25" s="192" t="e">
        <f t="shared" si="11"/>
        <v>#REF!</v>
      </c>
      <c r="BE25" s="192" t="e">
        <f>IF(BE24&lt;0,0,BE24*$J$5)</f>
        <v>#REF!</v>
      </c>
      <c r="BF25" s="192" t="e">
        <f t="shared" ref="BF25:CD25" si="12">IF(BF24&lt;0,0,BF24*$J$5)</f>
        <v>#REF!</v>
      </c>
      <c r="BG25" s="192" t="e">
        <f t="shared" si="12"/>
        <v>#REF!</v>
      </c>
      <c r="BH25" s="192" t="e">
        <f t="shared" si="12"/>
        <v>#REF!</v>
      </c>
      <c r="BI25" s="192" t="e">
        <f t="shared" si="12"/>
        <v>#REF!</v>
      </c>
      <c r="BJ25" s="192" t="e">
        <f t="shared" si="12"/>
        <v>#REF!</v>
      </c>
      <c r="BK25" s="192" t="e">
        <f t="shared" si="12"/>
        <v>#REF!</v>
      </c>
      <c r="BL25" s="192" t="e">
        <f t="shared" si="12"/>
        <v>#REF!</v>
      </c>
      <c r="BM25" s="192" t="e">
        <f t="shared" si="12"/>
        <v>#REF!</v>
      </c>
      <c r="BN25" s="192" t="e">
        <f t="shared" si="12"/>
        <v>#REF!</v>
      </c>
      <c r="BO25" s="192" t="e">
        <f t="shared" si="12"/>
        <v>#REF!</v>
      </c>
      <c r="BP25" s="192" t="e">
        <f t="shared" si="12"/>
        <v>#REF!</v>
      </c>
      <c r="BQ25" s="192" t="e">
        <f t="shared" si="12"/>
        <v>#REF!</v>
      </c>
      <c r="BR25" s="192" t="e">
        <f t="shared" si="12"/>
        <v>#REF!</v>
      </c>
      <c r="BS25" s="192" t="e">
        <f t="shared" si="12"/>
        <v>#REF!</v>
      </c>
      <c r="BT25" s="192" t="e">
        <f t="shared" si="12"/>
        <v>#REF!</v>
      </c>
      <c r="BU25" s="192" t="e">
        <f t="shared" si="12"/>
        <v>#REF!</v>
      </c>
      <c r="BV25" s="192" t="e">
        <f t="shared" si="12"/>
        <v>#REF!</v>
      </c>
      <c r="BW25" s="192" t="e">
        <f t="shared" si="12"/>
        <v>#REF!</v>
      </c>
      <c r="BX25" s="192" t="e">
        <f t="shared" si="12"/>
        <v>#REF!</v>
      </c>
      <c r="BY25" s="192" t="e">
        <f t="shared" si="12"/>
        <v>#REF!</v>
      </c>
      <c r="BZ25" s="192" t="e">
        <f t="shared" si="12"/>
        <v>#REF!</v>
      </c>
      <c r="CA25" s="192" t="e">
        <f t="shared" si="12"/>
        <v>#REF!</v>
      </c>
      <c r="CB25" s="192" t="e">
        <f t="shared" si="12"/>
        <v>#REF!</v>
      </c>
      <c r="CC25" s="192" t="e">
        <f t="shared" si="12"/>
        <v>#REF!</v>
      </c>
      <c r="CD25" s="192" t="e">
        <f t="shared" si="12"/>
        <v>#REF!</v>
      </c>
    </row>
    <row r="26" spans="1:82" x14ac:dyDescent="0.35">
      <c r="A26" s="30" t="s">
        <v>50</v>
      </c>
      <c r="B26" s="34" t="s">
        <v>51</v>
      </c>
      <c r="C26" s="41" t="e">
        <f>C24+C25</f>
        <v>#REF!</v>
      </c>
      <c r="D26" s="41" t="e">
        <f t="shared" ref="D26:BO26" si="13">D24+D25</f>
        <v>#REF!</v>
      </c>
      <c r="E26" s="41" t="e">
        <f t="shared" si="13"/>
        <v>#REF!</v>
      </c>
      <c r="F26" s="41" t="e">
        <f t="shared" si="13"/>
        <v>#REF!</v>
      </c>
      <c r="G26" s="41" t="e">
        <f t="shared" si="13"/>
        <v>#REF!</v>
      </c>
      <c r="H26" s="41" t="e">
        <f t="shared" si="13"/>
        <v>#REF!</v>
      </c>
      <c r="I26" s="41" t="e">
        <f t="shared" si="13"/>
        <v>#REF!</v>
      </c>
      <c r="J26" s="41" t="e">
        <f t="shared" si="13"/>
        <v>#REF!</v>
      </c>
      <c r="K26" s="41" t="e">
        <f t="shared" si="13"/>
        <v>#REF!</v>
      </c>
      <c r="L26" s="41" t="e">
        <f t="shared" si="13"/>
        <v>#REF!</v>
      </c>
      <c r="M26" s="41" t="e">
        <f t="shared" si="13"/>
        <v>#REF!</v>
      </c>
      <c r="N26" s="41" t="e">
        <f t="shared" si="13"/>
        <v>#REF!</v>
      </c>
      <c r="O26" s="41" t="e">
        <f t="shared" si="13"/>
        <v>#REF!</v>
      </c>
      <c r="P26" s="41" t="e">
        <f t="shared" si="13"/>
        <v>#REF!</v>
      </c>
      <c r="Q26" s="41" t="e">
        <f t="shared" si="13"/>
        <v>#REF!</v>
      </c>
      <c r="R26" s="41" t="e">
        <f t="shared" si="13"/>
        <v>#REF!</v>
      </c>
      <c r="S26" s="41" t="e">
        <f t="shared" si="13"/>
        <v>#REF!</v>
      </c>
      <c r="T26" s="41" t="e">
        <f t="shared" si="13"/>
        <v>#REF!</v>
      </c>
      <c r="U26" s="41" t="e">
        <f t="shared" si="13"/>
        <v>#REF!</v>
      </c>
      <c r="V26" s="41" t="e">
        <f t="shared" si="13"/>
        <v>#REF!</v>
      </c>
      <c r="W26" s="41" t="e">
        <f t="shared" si="13"/>
        <v>#REF!</v>
      </c>
      <c r="X26" s="41" t="e">
        <f t="shared" si="13"/>
        <v>#REF!</v>
      </c>
      <c r="Y26" s="41" t="e">
        <f t="shared" si="13"/>
        <v>#REF!</v>
      </c>
      <c r="Z26" s="41" t="e">
        <f t="shared" si="13"/>
        <v>#REF!</v>
      </c>
      <c r="AA26" s="41" t="e">
        <f t="shared" si="13"/>
        <v>#REF!</v>
      </c>
      <c r="AB26" s="41" t="e">
        <f t="shared" si="13"/>
        <v>#REF!</v>
      </c>
      <c r="AC26" s="41" t="e">
        <f t="shared" si="13"/>
        <v>#REF!</v>
      </c>
      <c r="AD26" s="41" t="e">
        <f t="shared" si="13"/>
        <v>#REF!</v>
      </c>
      <c r="AE26" s="41" t="e">
        <f t="shared" si="13"/>
        <v>#REF!</v>
      </c>
      <c r="AF26" s="41" t="e">
        <f t="shared" si="13"/>
        <v>#REF!</v>
      </c>
      <c r="AG26" s="41" t="e">
        <f t="shared" si="13"/>
        <v>#REF!</v>
      </c>
      <c r="AH26" s="41" t="e">
        <f t="shared" si="13"/>
        <v>#REF!</v>
      </c>
      <c r="AI26" s="41" t="e">
        <f t="shared" si="13"/>
        <v>#REF!</v>
      </c>
      <c r="AJ26" s="41" t="e">
        <f t="shared" si="13"/>
        <v>#REF!</v>
      </c>
      <c r="AK26" s="41" t="e">
        <f t="shared" si="13"/>
        <v>#REF!</v>
      </c>
      <c r="AL26" s="41" t="e">
        <f t="shared" si="13"/>
        <v>#REF!</v>
      </c>
      <c r="AM26" s="41" t="e">
        <f t="shared" si="13"/>
        <v>#REF!</v>
      </c>
      <c r="AN26" s="41" t="e">
        <f t="shared" si="13"/>
        <v>#REF!</v>
      </c>
      <c r="AO26" s="41" t="e">
        <f t="shared" si="13"/>
        <v>#REF!</v>
      </c>
      <c r="AP26" s="41" t="e">
        <f t="shared" si="13"/>
        <v>#REF!</v>
      </c>
      <c r="AQ26" s="41" t="e">
        <f t="shared" si="13"/>
        <v>#REF!</v>
      </c>
      <c r="AR26" s="41" t="e">
        <f t="shared" si="13"/>
        <v>#REF!</v>
      </c>
      <c r="AS26" s="41" t="e">
        <f t="shared" si="13"/>
        <v>#REF!</v>
      </c>
      <c r="AT26" s="41" t="e">
        <f t="shared" si="13"/>
        <v>#REF!</v>
      </c>
      <c r="AU26" s="41" t="e">
        <f t="shared" si="13"/>
        <v>#REF!</v>
      </c>
      <c r="AV26" s="41" t="e">
        <f t="shared" si="13"/>
        <v>#REF!</v>
      </c>
      <c r="AW26" s="41" t="e">
        <f t="shared" si="13"/>
        <v>#REF!</v>
      </c>
      <c r="AX26" s="41" t="e">
        <f t="shared" si="13"/>
        <v>#REF!</v>
      </c>
      <c r="AY26" s="41" t="e">
        <f t="shared" si="13"/>
        <v>#REF!</v>
      </c>
      <c r="AZ26" s="41" t="e">
        <f t="shared" si="13"/>
        <v>#REF!</v>
      </c>
      <c r="BA26" s="41" t="e">
        <f t="shared" si="13"/>
        <v>#REF!</v>
      </c>
      <c r="BB26" s="41" t="e">
        <f t="shared" si="13"/>
        <v>#REF!</v>
      </c>
      <c r="BC26" s="41" t="e">
        <f t="shared" si="13"/>
        <v>#REF!</v>
      </c>
      <c r="BD26" s="41" t="e">
        <f t="shared" si="13"/>
        <v>#REF!</v>
      </c>
      <c r="BE26" s="41" t="e">
        <f t="shared" si="13"/>
        <v>#REF!</v>
      </c>
      <c r="BF26" s="41" t="e">
        <f t="shared" si="13"/>
        <v>#REF!</v>
      </c>
      <c r="BG26" s="41" t="e">
        <f t="shared" si="13"/>
        <v>#REF!</v>
      </c>
      <c r="BH26" s="41" t="e">
        <f t="shared" si="13"/>
        <v>#REF!</v>
      </c>
      <c r="BI26" s="41" t="e">
        <f t="shared" si="13"/>
        <v>#REF!</v>
      </c>
      <c r="BJ26" s="41" t="e">
        <f t="shared" si="13"/>
        <v>#REF!</v>
      </c>
      <c r="BK26" s="41" t="e">
        <f t="shared" si="13"/>
        <v>#REF!</v>
      </c>
      <c r="BL26" s="41" t="e">
        <f t="shared" si="13"/>
        <v>#REF!</v>
      </c>
      <c r="BM26" s="41" t="e">
        <f t="shared" si="13"/>
        <v>#REF!</v>
      </c>
      <c r="BN26" s="41" t="e">
        <f t="shared" si="13"/>
        <v>#REF!</v>
      </c>
      <c r="BO26" s="41" t="e">
        <f t="shared" si="13"/>
        <v>#REF!</v>
      </c>
      <c r="BP26" s="41" t="e">
        <f t="shared" ref="BP26:CD26" si="14">BP24+BP25</f>
        <v>#REF!</v>
      </c>
      <c r="BQ26" s="41" t="e">
        <f t="shared" si="14"/>
        <v>#REF!</v>
      </c>
      <c r="BR26" s="41" t="e">
        <f t="shared" si="14"/>
        <v>#REF!</v>
      </c>
      <c r="BS26" s="41" t="e">
        <f t="shared" si="14"/>
        <v>#REF!</v>
      </c>
      <c r="BT26" s="41" t="e">
        <f t="shared" si="14"/>
        <v>#REF!</v>
      </c>
      <c r="BU26" s="41" t="e">
        <f t="shared" si="14"/>
        <v>#REF!</v>
      </c>
      <c r="BV26" s="41" t="e">
        <f t="shared" si="14"/>
        <v>#REF!</v>
      </c>
      <c r="BW26" s="41" t="e">
        <f t="shared" si="14"/>
        <v>#REF!</v>
      </c>
      <c r="BX26" s="41" t="e">
        <f t="shared" si="14"/>
        <v>#REF!</v>
      </c>
      <c r="BY26" s="41" t="e">
        <f t="shared" si="14"/>
        <v>#REF!</v>
      </c>
      <c r="BZ26" s="41" t="e">
        <f t="shared" si="14"/>
        <v>#REF!</v>
      </c>
      <c r="CA26" s="41" t="e">
        <f t="shared" si="14"/>
        <v>#REF!</v>
      </c>
      <c r="CB26" s="41" t="e">
        <f t="shared" si="14"/>
        <v>#REF!</v>
      </c>
      <c r="CC26" s="41" t="e">
        <f t="shared" si="14"/>
        <v>#REF!</v>
      </c>
      <c r="CD26" s="41" t="e">
        <f t="shared" si="14"/>
        <v>#REF!</v>
      </c>
    </row>
    <row r="27" spans="1:82" x14ac:dyDescent="0.35">
      <c r="A27" s="236"/>
      <c r="B27" s="236"/>
      <c r="C27" s="236"/>
      <c r="D27" s="236"/>
      <c r="E27" s="236"/>
    </row>
    <row r="28" spans="1:82" x14ac:dyDescent="0.35">
      <c r="A28" s="234"/>
      <c r="B28" s="234"/>
      <c r="C28" s="234"/>
      <c r="D28" s="234"/>
      <c r="E28" s="234"/>
    </row>
    <row r="29" spans="1:82" x14ac:dyDescent="0.35">
      <c r="A29" s="51"/>
      <c r="B29" s="51"/>
      <c r="C29" s="51"/>
      <c r="D29" s="51"/>
      <c r="E29" s="51"/>
      <c r="F29" s="51"/>
      <c r="G29" s="51"/>
      <c r="H29" s="51"/>
      <c r="I29" s="51"/>
    </row>
    <row r="30" spans="1:82" x14ac:dyDescent="0.35">
      <c r="A30" s="234"/>
      <c r="B30" s="234"/>
      <c r="C30" s="234"/>
      <c r="D30" s="234"/>
      <c r="E30" s="234"/>
    </row>
    <row r="31" spans="1:82" x14ac:dyDescent="0.35">
      <c r="A31" s="234"/>
      <c r="B31" s="234"/>
      <c r="C31" s="234"/>
      <c r="D31" s="234"/>
      <c r="E31" s="234"/>
    </row>
    <row r="32" spans="1:82" x14ac:dyDescent="0.35">
      <c r="A32" s="234"/>
      <c r="B32" s="234"/>
      <c r="C32" s="234"/>
      <c r="D32" s="234"/>
      <c r="E32" s="234"/>
      <c r="BS32" s="55"/>
    </row>
  </sheetData>
  <mergeCells count="8">
    <mergeCell ref="A4:I4"/>
    <mergeCell ref="A1:I1"/>
    <mergeCell ref="A30:E30"/>
    <mergeCell ref="A31:E31"/>
    <mergeCell ref="A32:E32"/>
    <mergeCell ref="A15:C15"/>
    <mergeCell ref="A27:E27"/>
    <mergeCell ref="A28:E28"/>
  </mergeCells>
  <conditionalFormatting sqref="C26:CD26">
    <cfRule type="cellIs" dxfId="2" priority="1" operator="lessThan">
      <formula>0</formula>
    </cfRule>
  </conditionalFormatting>
  <pageMargins left="0.7" right="0.7" top="0.75" bottom="0.75" header="0.3" footer="0.3"/>
  <pageSetup paperSize="9" orientation="portrait" verticalDpi="0" r:id="rId1"/>
  <headerFooter>
    <oddHeader>&amp;C&amp;"Calibri"&amp;12&amp;K0000FF - Official -&amp;1#_x000D_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CD35"/>
  <sheetViews>
    <sheetView topLeftCell="AI1" workbookViewId="0">
      <selection activeCell="F17" sqref="F17"/>
    </sheetView>
  </sheetViews>
  <sheetFormatPr defaultColWidth="9.26953125" defaultRowHeight="14.5" x14ac:dyDescent="0.35"/>
  <cols>
    <col min="1" max="1" width="3.7265625" customWidth="1"/>
    <col min="2" max="2" width="24.26953125" customWidth="1"/>
    <col min="3" max="82" width="11.7265625" customWidth="1"/>
  </cols>
  <sheetData>
    <row r="1" spans="1:20" ht="18.5" x14ac:dyDescent="0.45">
      <c r="A1" s="238" t="s">
        <v>135</v>
      </c>
      <c r="B1" s="238"/>
      <c r="C1" s="238"/>
      <c r="D1" s="238"/>
      <c r="E1" s="238"/>
      <c r="F1" s="238"/>
      <c r="G1" s="238"/>
      <c r="H1" s="238"/>
      <c r="I1" s="238"/>
    </row>
    <row r="2" spans="1:20" ht="19" thickBot="1" x14ac:dyDescent="0.5">
      <c r="A2" s="8"/>
      <c r="B2" s="8"/>
      <c r="C2" s="8"/>
      <c r="D2" s="8"/>
      <c r="E2" s="8"/>
      <c r="F2" s="8"/>
      <c r="G2" s="8"/>
      <c r="H2" s="8"/>
      <c r="I2" s="8"/>
    </row>
    <row r="3" spans="1:20" ht="19" thickTop="1" x14ac:dyDescent="0.45">
      <c r="A3" s="8"/>
      <c r="B3" s="239" t="s">
        <v>136</v>
      </c>
      <c r="C3" s="240"/>
      <c r="D3" s="240"/>
      <c r="E3" s="240"/>
      <c r="F3" s="240"/>
      <c r="G3" s="9"/>
      <c r="H3" s="8"/>
      <c r="I3" s="8"/>
    </row>
    <row r="4" spans="1:20" ht="18.5" x14ac:dyDescent="0.45">
      <c r="A4" s="8"/>
      <c r="B4" s="241" t="s">
        <v>137</v>
      </c>
      <c r="C4" s="242"/>
      <c r="D4" s="242"/>
      <c r="E4" s="242"/>
      <c r="F4" s="242"/>
      <c r="G4" s="10">
        <v>363000</v>
      </c>
      <c r="H4" s="8"/>
      <c r="I4" s="8"/>
    </row>
    <row r="5" spans="1:20" ht="18.5" x14ac:dyDescent="0.45">
      <c r="A5" s="8"/>
      <c r="B5" s="241" t="s">
        <v>138</v>
      </c>
      <c r="C5" s="242"/>
      <c r="D5" s="242"/>
      <c r="E5" s="242"/>
      <c r="F5" s="242"/>
      <c r="G5" s="11">
        <v>1110000</v>
      </c>
      <c r="H5" s="8"/>
      <c r="I5" s="8"/>
    </row>
    <row r="6" spans="1:20" ht="19" thickBot="1" x14ac:dyDescent="0.5">
      <c r="A6" s="8"/>
      <c r="B6" s="243" t="s">
        <v>139</v>
      </c>
      <c r="C6" s="244"/>
      <c r="D6" s="244"/>
      <c r="E6" s="244"/>
      <c r="F6" s="244"/>
      <c r="G6" s="12">
        <f xml:space="preserve"> CD28</f>
        <v>-619983.00118138036</v>
      </c>
      <c r="H6" s="8"/>
      <c r="I6" s="8"/>
    </row>
    <row r="7" spans="1:20" ht="19" thickTop="1" x14ac:dyDescent="0.45">
      <c r="A7" s="8"/>
      <c r="B7" s="8"/>
      <c r="C7" s="8"/>
      <c r="D7" s="8"/>
      <c r="E7" s="8"/>
      <c r="F7" s="8"/>
      <c r="G7" s="8"/>
      <c r="H7" s="8"/>
      <c r="I7" s="8"/>
    </row>
    <row r="8" spans="1:20" ht="15.5" x14ac:dyDescent="0.35">
      <c r="A8" s="237" t="s">
        <v>18</v>
      </c>
      <c r="B8" s="237"/>
      <c r="C8" s="237"/>
      <c r="D8" s="237"/>
      <c r="E8" s="237"/>
      <c r="F8" s="237"/>
      <c r="G8" s="237"/>
      <c r="H8" s="237"/>
      <c r="I8" s="237"/>
    </row>
    <row r="9" spans="1:20" ht="15.5" x14ac:dyDescent="0.35">
      <c r="A9" s="13" t="s">
        <v>140</v>
      </c>
      <c r="B9" s="13"/>
      <c r="C9" s="13"/>
      <c r="D9" s="13"/>
      <c r="E9" s="13"/>
      <c r="F9" s="13"/>
      <c r="G9" s="13"/>
      <c r="H9" s="13"/>
      <c r="I9" s="13"/>
      <c r="J9" s="14"/>
      <c r="K9" s="14"/>
      <c r="L9" s="14"/>
      <c r="M9" s="14"/>
    </row>
    <row r="10" spans="1:20" ht="15.5" x14ac:dyDescent="0.35">
      <c r="A10" s="13" t="s">
        <v>141</v>
      </c>
      <c r="B10" s="13"/>
      <c r="C10" s="13"/>
      <c r="D10" s="13"/>
      <c r="E10" s="13"/>
      <c r="F10" s="13"/>
      <c r="G10" s="13"/>
      <c r="H10" s="13"/>
      <c r="I10" s="13"/>
      <c r="J10" s="14"/>
      <c r="K10" s="14"/>
      <c r="L10" s="14"/>
      <c r="M10" s="14"/>
    </row>
    <row r="11" spans="1:20" ht="15.75" customHeight="1" x14ac:dyDescent="0.35">
      <c r="A11" s="246" t="s">
        <v>21</v>
      </c>
      <c r="B11" s="246"/>
      <c r="C11" s="246"/>
      <c r="D11" s="246"/>
      <c r="E11" s="246"/>
      <c r="F11" s="246"/>
      <c r="G11" s="246"/>
      <c r="H11" s="246"/>
      <c r="I11" s="246"/>
      <c r="J11" s="14"/>
      <c r="K11" s="14"/>
      <c r="L11" s="14"/>
      <c r="M11" s="14"/>
    </row>
    <row r="12" spans="1:20" ht="15" customHeight="1" x14ac:dyDescent="0.45">
      <c r="A12" s="8"/>
      <c r="B12" s="8"/>
      <c r="C12" s="8"/>
      <c r="D12" s="8"/>
      <c r="E12" s="8"/>
      <c r="F12" s="8"/>
      <c r="G12" s="8"/>
      <c r="H12" s="8"/>
      <c r="I12" s="8"/>
      <c r="J12" s="14"/>
      <c r="K12" s="14"/>
      <c r="L12" s="14"/>
      <c r="M12" s="14"/>
    </row>
    <row r="13" spans="1:20" ht="15" customHeight="1" x14ac:dyDescent="0.35">
      <c r="A13" s="15" t="s">
        <v>24</v>
      </c>
      <c r="B13" s="15"/>
      <c r="C13" s="16" t="s">
        <v>25</v>
      </c>
      <c r="D13" s="16" t="s">
        <v>26</v>
      </c>
      <c r="E13" s="16" t="s">
        <v>0</v>
      </c>
      <c r="F13" s="16" t="s">
        <v>27</v>
      </c>
      <c r="G13" s="16" t="s">
        <v>28</v>
      </c>
      <c r="H13" s="16" t="s">
        <v>29</v>
      </c>
      <c r="I13" s="16" t="s">
        <v>30</v>
      </c>
      <c r="J13" s="16" t="s">
        <v>31</v>
      </c>
      <c r="K13" s="16" t="s">
        <v>32</v>
      </c>
      <c r="L13" s="16" t="s">
        <v>33</v>
      </c>
      <c r="M13" s="16" t="s">
        <v>34</v>
      </c>
      <c r="N13" s="16" t="s">
        <v>35</v>
      </c>
      <c r="O13" s="16" t="s">
        <v>36</v>
      </c>
      <c r="P13" s="16" t="s">
        <v>37</v>
      </c>
      <c r="Q13" s="16" t="s">
        <v>38</v>
      </c>
      <c r="R13" s="16" t="s">
        <v>39</v>
      </c>
      <c r="S13" s="16" t="s">
        <v>40</v>
      </c>
      <c r="T13" s="16" t="s">
        <v>41</v>
      </c>
    </row>
    <row r="14" spans="1:20" ht="15" customHeight="1" x14ac:dyDescent="0.35">
      <c r="A14" s="15" t="s">
        <v>42</v>
      </c>
      <c r="B14" s="15" t="s">
        <v>43</v>
      </c>
      <c r="C14" s="17">
        <v>0</v>
      </c>
      <c r="D14" s="17">
        <f t="shared" ref="D14:T14" si="0">C18</f>
        <v>267000</v>
      </c>
      <c r="E14" s="17">
        <f t="shared" si="0"/>
        <v>534667.5</v>
      </c>
      <c r="F14" s="17">
        <f t="shared" si="0"/>
        <v>986004.16874999995</v>
      </c>
      <c r="G14" s="17">
        <f t="shared" si="0"/>
        <v>1742413.195846875</v>
      </c>
      <c r="H14" s="17">
        <f t="shared" si="0"/>
        <v>2865481.2948157266</v>
      </c>
      <c r="I14" s="17">
        <f t="shared" si="0"/>
        <v>4004136.1077638837</v>
      </c>
      <c r="J14" s="17">
        <f t="shared" si="0"/>
        <v>5164187.8091109321</v>
      </c>
      <c r="K14" s="17">
        <f t="shared" si="0"/>
        <v>6351650.626247596</v>
      </c>
      <c r="L14" s="17">
        <f t="shared" si="0"/>
        <v>7620441.891903786</v>
      </c>
      <c r="M14" s="17">
        <f t="shared" si="0"/>
        <v>8920952.9392013811</v>
      </c>
      <c r="N14" s="17">
        <f t="shared" si="0"/>
        <v>10253976.762681415</v>
      </c>
      <c r="O14" s="17">
        <f t="shared" si="0"/>
        <v>11620326.18174845</v>
      </c>
      <c r="P14" s="17">
        <f t="shared" si="0"/>
        <v>13020834.336292161</v>
      </c>
      <c r="Q14" s="17">
        <f t="shared" si="0"/>
        <v>14456355.194699464</v>
      </c>
      <c r="R14" s="17">
        <f t="shared" si="0"/>
        <v>15927764.074566951</v>
      </c>
      <c r="S14" s="17">
        <f t="shared" si="0"/>
        <v>17435958.176431127</v>
      </c>
      <c r="T14" s="17">
        <f t="shared" si="0"/>
        <v>18981857.130841903</v>
      </c>
    </row>
    <row r="15" spans="1:20" ht="15" customHeight="1" x14ac:dyDescent="0.35">
      <c r="A15" s="15" t="s">
        <v>44</v>
      </c>
      <c r="B15" s="15" t="s">
        <v>45</v>
      </c>
      <c r="C15" s="18">
        <v>2.5000000000000001E-3</v>
      </c>
      <c r="D15" s="18">
        <v>2.5000000000000001E-3</v>
      </c>
      <c r="E15" s="18">
        <v>2.5000000000000001E-3</v>
      </c>
      <c r="F15" s="18">
        <v>6.4999999999999997E-3</v>
      </c>
      <c r="G15" s="18">
        <v>7.4999999999999997E-3</v>
      </c>
      <c r="H15" s="18">
        <v>0.01</v>
      </c>
      <c r="I15" s="18">
        <v>1.2500000000000001E-2</v>
      </c>
      <c r="J15" s="18">
        <v>1.4999999999999999E-2</v>
      </c>
      <c r="K15" s="18">
        <v>2.5000000000000001E-2</v>
      </c>
      <c r="L15" s="18">
        <f>K15</f>
        <v>2.5000000000000001E-2</v>
      </c>
      <c r="M15" s="18">
        <f t="shared" ref="M15:T15" si="1">L15</f>
        <v>2.5000000000000001E-2</v>
      </c>
      <c r="N15" s="18">
        <f t="shared" si="1"/>
        <v>2.5000000000000001E-2</v>
      </c>
      <c r="O15" s="18">
        <f t="shared" si="1"/>
        <v>2.5000000000000001E-2</v>
      </c>
      <c r="P15" s="18">
        <f t="shared" si="1"/>
        <v>2.5000000000000001E-2</v>
      </c>
      <c r="Q15" s="18">
        <f t="shared" si="1"/>
        <v>2.5000000000000001E-2</v>
      </c>
      <c r="R15" s="18">
        <f t="shared" si="1"/>
        <v>2.5000000000000001E-2</v>
      </c>
      <c r="S15" s="18">
        <f t="shared" si="1"/>
        <v>2.5000000000000001E-2</v>
      </c>
      <c r="T15" s="18">
        <f t="shared" si="1"/>
        <v>2.5000000000000001E-2</v>
      </c>
    </row>
    <row r="16" spans="1:20" ht="15" customHeight="1" x14ac:dyDescent="0.35">
      <c r="A16" s="15" t="s">
        <v>46</v>
      </c>
      <c r="B16" s="19" t="s">
        <v>47</v>
      </c>
      <c r="C16" s="17">
        <f t="shared" ref="C16:T16" si="2">C14*C15</f>
        <v>0</v>
      </c>
      <c r="D16" s="17">
        <f t="shared" si="2"/>
        <v>667.5</v>
      </c>
      <c r="E16" s="17">
        <f t="shared" si="2"/>
        <v>1336.66875</v>
      </c>
      <c r="F16" s="17">
        <f t="shared" si="2"/>
        <v>6409.0270968749992</v>
      </c>
      <c r="G16" s="17">
        <f t="shared" si="2"/>
        <v>13068.098968851562</v>
      </c>
      <c r="H16" s="17">
        <f t="shared" si="2"/>
        <v>28654.812948157265</v>
      </c>
      <c r="I16" s="17">
        <f t="shared" si="2"/>
        <v>50051.701347048547</v>
      </c>
      <c r="J16" s="17">
        <f t="shared" si="2"/>
        <v>77462.817136663973</v>
      </c>
      <c r="K16" s="17">
        <f t="shared" si="2"/>
        <v>158791.26565618991</v>
      </c>
      <c r="L16" s="17">
        <f t="shared" si="2"/>
        <v>190511.04729759466</v>
      </c>
      <c r="M16" s="17">
        <f t="shared" si="2"/>
        <v>223023.82348003454</v>
      </c>
      <c r="N16" s="17">
        <f t="shared" si="2"/>
        <v>256349.4190670354</v>
      </c>
      <c r="O16" s="17">
        <f t="shared" si="2"/>
        <v>290508.15454371128</v>
      </c>
      <c r="P16" s="17">
        <f t="shared" si="2"/>
        <v>325520.85840730404</v>
      </c>
      <c r="Q16" s="17">
        <f t="shared" si="2"/>
        <v>361408.87986748666</v>
      </c>
      <c r="R16" s="17">
        <f t="shared" si="2"/>
        <v>398194.10186417378</v>
      </c>
      <c r="S16" s="17">
        <f t="shared" si="2"/>
        <v>435898.95441077818</v>
      </c>
      <c r="T16" s="17">
        <f t="shared" si="2"/>
        <v>474546.4282710476</v>
      </c>
    </row>
    <row r="17" spans="1:82" ht="15" customHeight="1" x14ac:dyDescent="0.35">
      <c r="A17" s="15" t="s">
        <v>48</v>
      </c>
      <c r="B17" s="15" t="s">
        <v>142</v>
      </c>
      <c r="C17" s="17">
        <v>267000</v>
      </c>
      <c r="D17" s="17">
        <v>267000</v>
      </c>
      <c r="E17" s="17">
        <v>450000</v>
      </c>
      <c r="F17" s="17">
        <v>750000</v>
      </c>
      <c r="G17" s="198">
        <f>G5</f>
        <v>1110000</v>
      </c>
      <c r="H17" s="198">
        <f t="shared" ref="H17:T17" si="3">G17</f>
        <v>1110000</v>
      </c>
      <c r="I17" s="198">
        <f t="shared" si="3"/>
        <v>1110000</v>
      </c>
      <c r="J17" s="198">
        <f t="shared" si="3"/>
        <v>1110000</v>
      </c>
      <c r="K17" s="198">
        <f t="shared" si="3"/>
        <v>1110000</v>
      </c>
      <c r="L17" s="198">
        <f t="shared" si="3"/>
        <v>1110000</v>
      </c>
      <c r="M17" s="198">
        <f t="shared" si="3"/>
        <v>1110000</v>
      </c>
      <c r="N17" s="198">
        <f t="shared" si="3"/>
        <v>1110000</v>
      </c>
      <c r="O17" s="198">
        <f t="shared" si="3"/>
        <v>1110000</v>
      </c>
      <c r="P17" s="198">
        <f t="shared" si="3"/>
        <v>1110000</v>
      </c>
      <c r="Q17" s="198">
        <f t="shared" si="3"/>
        <v>1110000</v>
      </c>
      <c r="R17" s="198">
        <f t="shared" si="3"/>
        <v>1110000</v>
      </c>
      <c r="S17" s="198">
        <f t="shared" si="3"/>
        <v>1110000</v>
      </c>
      <c r="T17" s="198">
        <f t="shared" si="3"/>
        <v>1110000</v>
      </c>
    </row>
    <row r="18" spans="1:82" ht="15" customHeight="1" x14ac:dyDescent="0.35">
      <c r="A18" s="15" t="s">
        <v>50</v>
      </c>
      <c r="B18" s="15" t="s">
        <v>51</v>
      </c>
      <c r="C18" s="17">
        <f t="shared" ref="C18:T18" si="4">SUM(C14,C17,C16)</f>
        <v>267000</v>
      </c>
      <c r="D18" s="17">
        <f t="shared" si="4"/>
        <v>534667.5</v>
      </c>
      <c r="E18" s="17">
        <f t="shared" si="4"/>
        <v>986004.16874999995</v>
      </c>
      <c r="F18" s="17">
        <f t="shared" si="4"/>
        <v>1742413.195846875</v>
      </c>
      <c r="G18" s="17">
        <f t="shared" si="4"/>
        <v>2865481.2948157266</v>
      </c>
      <c r="H18" s="17">
        <f t="shared" si="4"/>
        <v>4004136.1077638837</v>
      </c>
      <c r="I18" s="17">
        <f t="shared" si="4"/>
        <v>5164187.8091109321</v>
      </c>
      <c r="J18" s="17">
        <f t="shared" si="4"/>
        <v>6351650.626247596</v>
      </c>
      <c r="K18" s="17">
        <f t="shared" si="4"/>
        <v>7620441.891903786</v>
      </c>
      <c r="L18" s="17">
        <f t="shared" si="4"/>
        <v>8920952.9392013811</v>
      </c>
      <c r="M18" s="17">
        <f t="shared" si="4"/>
        <v>10253976.762681415</v>
      </c>
      <c r="N18" s="17">
        <f t="shared" si="4"/>
        <v>11620326.18174845</v>
      </c>
      <c r="O18" s="17">
        <f t="shared" si="4"/>
        <v>13020834.336292161</v>
      </c>
      <c r="P18" s="17">
        <f t="shared" si="4"/>
        <v>14456355.194699464</v>
      </c>
      <c r="Q18" s="17">
        <f t="shared" si="4"/>
        <v>15927764.074566951</v>
      </c>
      <c r="R18" s="17">
        <f t="shared" si="4"/>
        <v>17435958.176431127</v>
      </c>
      <c r="S18" s="17">
        <f t="shared" si="4"/>
        <v>18981857.130841903</v>
      </c>
      <c r="T18" s="17">
        <f t="shared" si="4"/>
        <v>20566403.559112951</v>
      </c>
    </row>
    <row r="19" spans="1:82" x14ac:dyDescent="0.35">
      <c r="A19" s="247" t="s">
        <v>143</v>
      </c>
      <c r="B19" s="247"/>
      <c r="C19" s="247"/>
    </row>
    <row r="20" spans="1:82" x14ac:dyDescent="0.35">
      <c r="A20" s="246" t="s">
        <v>144</v>
      </c>
      <c r="B20" s="246"/>
      <c r="C20" s="246"/>
      <c r="D20" s="20"/>
      <c r="E20" s="21"/>
      <c r="F20" s="21"/>
      <c r="G20" s="21"/>
      <c r="H20" s="21"/>
      <c r="BX20" s="22"/>
      <c r="BY20" s="22"/>
      <c r="BZ20" s="22"/>
      <c r="CA20" s="22"/>
      <c r="CB20" s="20"/>
    </row>
    <row r="21" spans="1:82" x14ac:dyDescent="0.35">
      <c r="A21" s="21" t="s">
        <v>145</v>
      </c>
      <c r="B21" s="21"/>
      <c r="C21" s="21"/>
      <c r="D21" s="23"/>
      <c r="E21" s="21"/>
      <c r="F21" s="21"/>
      <c r="G21" s="21"/>
      <c r="H21" s="21"/>
      <c r="BX21" s="22"/>
      <c r="BY21" s="22"/>
      <c r="BZ21" s="22"/>
      <c r="CA21" s="22"/>
    </row>
    <row r="22" spans="1:82" x14ac:dyDescent="0.35">
      <c r="A22" s="246" t="s">
        <v>146</v>
      </c>
      <c r="B22" s="246"/>
      <c r="C22" s="246"/>
      <c r="F22" s="21"/>
      <c r="G22" s="21"/>
      <c r="H22" s="21"/>
    </row>
    <row r="24" spans="1:82" x14ac:dyDescent="0.35">
      <c r="A24" s="24"/>
      <c r="B24" s="25" t="s">
        <v>24</v>
      </c>
      <c r="C24" s="16" t="s">
        <v>53</v>
      </c>
      <c r="D24" s="16" t="s">
        <v>54</v>
      </c>
      <c r="E24" s="16" t="s">
        <v>55</v>
      </c>
      <c r="F24" s="16" t="s">
        <v>56</v>
      </c>
      <c r="G24" s="16" t="s">
        <v>57</v>
      </c>
      <c r="H24" s="16" t="s">
        <v>58</v>
      </c>
      <c r="I24" s="16" t="s">
        <v>59</v>
      </c>
      <c r="J24" s="16" t="s">
        <v>60</v>
      </c>
      <c r="K24" s="16" t="s">
        <v>61</v>
      </c>
      <c r="L24" s="16" t="s">
        <v>62</v>
      </c>
      <c r="M24" s="16" t="s">
        <v>63</v>
      </c>
      <c r="N24" s="16" t="s">
        <v>64</v>
      </c>
      <c r="O24" s="16" t="s">
        <v>65</v>
      </c>
      <c r="P24" s="16" t="s">
        <v>66</v>
      </c>
      <c r="Q24" s="16" t="s">
        <v>67</v>
      </c>
      <c r="R24" s="16" t="s">
        <v>68</v>
      </c>
      <c r="S24" s="16" t="s">
        <v>69</v>
      </c>
      <c r="T24" s="16" t="s">
        <v>70</v>
      </c>
      <c r="U24" s="16" t="s">
        <v>71</v>
      </c>
      <c r="V24" s="16" t="s">
        <v>72</v>
      </c>
      <c r="W24" s="16" t="s">
        <v>73</v>
      </c>
      <c r="X24" s="16" t="s">
        <v>74</v>
      </c>
      <c r="Y24" s="16" t="s">
        <v>75</v>
      </c>
      <c r="Z24" s="16" t="s">
        <v>76</v>
      </c>
      <c r="AA24" s="16" t="s">
        <v>67</v>
      </c>
      <c r="AB24" s="16" t="s">
        <v>77</v>
      </c>
      <c r="AC24" s="16" t="s">
        <v>78</v>
      </c>
      <c r="AD24" s="16" t="s">
        <v>79</v>
      </c>
      <c r="AE24" s="16" t="s">
        <v>80</v>
      </c>
      <c r="AF24" s="16" t="s">
        <v>81</v>
      </c>
      <c r="AG24" s="16" t="s">
        <v>82</v>
      </c>
      <c r="AH24" s="16" t="s">
        <v>83</v>
      </c>
      <c r="AI24" s="16" t="s">
        <v>84</v>
      </c>
      <c r="AJ24" s="16" t="s">
        <v>85</v>
      </c>
      <c r="AK24" s="16" t="s">
        <v>86</v>
      </c>
      <c r="AL24" s="16" t="s">
        <v>87</v>
      </c>
      <c r="AM24" s="16" t="s">
        <v>88</v>
      </c>
      <c r="AN24" s="16" t="s">
        <v>89</v>
      </c>
      <c r="AO24" s="16" t="s">
        <v>90</v>
      </c>
      <c r="AP24" s="16" t="s">
        <v>91</v>
      </c>
      <c r="AQ24" s="16" t="s">
        <v>92</v>
      </c>
      <c r="AR24" s="16" t="s">
        <v>93</v>
      </c>
      <c r="AS24" s="16" t="s">
        <v>94</v>
      </c>
      <c r="AT24" s="16" t="s">
        <v>95</v>
      </c>
      <c r="AU24" s="16" t="s">
        <v>96</v>
      </c>
      <c r="AV24" s="16" t="s">
        <v>97</v>
      </c>
      <c r="AW24" s="16" t="s">
        <v>98</v>
      </c>
      <c r="AX24" s="16" t="s">
        <v>99</v>
      </c>
      <c r="AY24" s="16" t="s">
        <v>100</v>
      </c>
      <c r="AZ24" s="16" t="s">
        <v>101</v>
      </c>
      <c r="BA24" s="16" t="s">
        <v>102</v>
      </c>
      <c r="BB24" s="16" t="s">
        <v>103</v>
      </c>
      <c r="BC24" s="16" t="s">
        <v>104</v>
      </c>
      <c r="BD24" s="16" t="s">
        <v>105</v>
      </c>
      <c r="BE24" s="16" t="s">
        <v>106</v>
      </c>
      <c r="BF24" s="16" t="s">
        <v>107</v>
      </c>
      <c r="BG24" s="16" t="s">
        <v>108</v>
      </c>
      <c r="BH24" s="16" t="s">
        <v>109</v>
      </c>
      <c r="BI24" s="16" t="s">
        <v>110</v>
      </c>
      <c r="BJ24" s="16" t="s">
        <v>111</v>
      </c>
      <c r="BK24" s="16" t="s">
        <v>112</v>
      </c>
      <c r="BL24" s="16" t="s">
        <v>113</v>
      </c>
      <c r="BM24" s="16" t="s">
        <v>114</v>
      </c>
      <c r="BN24" s="16" t="s">
        <v>115</v>
      </c>
      <c r="BO24" s="16" t="s">
        <v>116</v>
      </c>
      <c r="BP24" s="16" t="s">
        <v>117</v>
      </c>
      <c r="BQ24" s="16" t="s">
        <v>118</v>
      </c>
      <c r="BR24" s="16" t="s">
        <v>119</v>
      </c>
      <c r="BS24" s="16" t="s">
        <v>120</v>
      </c>
      <c r="BT24" s="16" t="s">
        <v>121</v>
      </c>
      <c r="BU24" s="16" t="s">
        <v>122</v>
      </c>
      <c r="BV24" s="16" t="s">
        <v>123</v>
      </c>
      <c r="BW24" s="16" t="s">
        <v>124</v>
      </c>
      <c r="BX24" s="26" t="s">
        <v>125</v>
      </c>
      <c r="BY24" s="16" t="s">
        <v>126</v>
      </c>
      <c r="BZ24" s="16" t="s">
        <v>127</v>
      </c>
      <c r="CA24" s="16" t="s">
        <v>128</v>
      </c>
      <c r="CB24" s="16" t="s">
        <v>129</v>
      </c>
      <c r="CC24" s="16" t="s">
        <v>130</v>
      </c>
      <c r="CD24" s="16" t="s">
        <v>131</v>
      </c>
    </row>
    <row r="25" spans="1:82" x14ac:dyDescent="0.35">
      <c r="A25" s="24" t="s">
        <v>42</v>
      </c>
      <c r="B25" s="24" t="s">
        <v>43</v>
      </c>
      <c r="C25" s="27">
        <f>T18</f>
        <v>20566403.559112951</v>
      </c>
      <c r="D25" s="27">
        <f>C29</f>
        <v>20708488.648090776</v>
      </c>
      <c r="E25" s="27">
        <f>D29</f>
        <v>20846684.364293046</v>
      </c>
      <c r="F25" s="27">
        <f t="shared" ref="F25:BQ25" si="5">E29</f>
        <v>20980744.643400375</v>
      </c>
      <c r="G25" s="27">
        <f t="shared" si="5"/>
        <v>21110414.292885382</v>
      </c>
      <c r="H25" s="27">
        <f t="shared" si="5"/>
        <v>21235428.704275519</v>
      </c>
      <c r="I25" s="27">
        <f t="shared" si="5"/>
        <v>21355513.557031769</v>
      </c>
      <c r="J25" s="27">
        <f t="shared" si="5"/>
        <v>21470384.513809908</v>
      </c>
      <c r="K25" s="27">
        <f t="shared" si="5"/>
        <v>21579746.90686455</v>
      </c>
      <c r="L25" s="27">
        <f t="shared" si="5"/>
        <v>21683295.415349744</v>
      </c>
      <c r="M25" s="27">
        <f t="shared" si="5"/>
        <v>21780713.73326334</v>
      </c>
      <c r="N25" s="27">
        <f t="shared" si="5"/>
        <v>21871674.227775373</v>
      </c>
      <c r="O25" s="27">
        <f t="shared" si="5"/>
        <v>21955837.587673817</v>
      </c>
      <c r="P25" s="27">
        <f t="shared" si="5"/>
        <v>22032852.461653803</v>
      </c>
      <c r="Q25" s="27">
        <f t="shared" si="5"/>
        <v>22102355.086169053</v>
      </c>
      <c r="R25" s="27">
        <f t="shared" si="5"/>
        <v>22163968.902556658</v>
      </c>
      <c r="S25" s="27">
        <f t="shared" si="5"/>
        <v>22217304.163138624</v>
      </c>
      <c r="T25" s="27">
        <f t="shared" si="5"/>
        <v>22261957.5259955</v>
      </c>
      <c r="U25" s="27">
        <f t="shared" si="5"/>
        <v>22297511.638099365</v>
      </c>
      <c r="V25" s="27">
        <f t="shared" si="5"/>
        <v>22323534.706484906</v>
      </c>
      <c r="W25" s="27">
        <f t="shared" si="5"/>
        <v>22339580.05712875</v>
      </c>
      <c r="X25" s="27">
        <f t="shared" si="5"/>
        <v>22345185.681198321</v>
      </c>
      <c r="Y25" s="27">
        <f t="shared" si="5"/>
        <v>22339873.76832246</v>
      </c>
      <c r="Z25" s="27">
        <f t="shared" si="5"/>
        <v>22323150.226526584</v>
      </c>
      <c r="AA25" s="27">
        <f t="shared" si="5"/>
        <v>22294504.188465733</v>
      </c>
      <c r="AB25" s="27">
        <f t="shared" si="5"/>
        <v>22253407.503578883</v>
      </c>
      <c r="AC25" s="27">
        <f t="shared" si="5"/>
        <v>22199314.215777889</v>
      </c>
      <c r="AD25" s="27">
        <f t="shared" si="5"/>
        <v>22131660.026274063</v>
      </c>
      <c r="AE25" s="27">
        <f t="shared" si="5"/>
        <v>22049861.741134673</v>
      </c>
      <c r="AF25" s="27">
        <f t="shared" si="5"/>
        <v>21953316.703150876</v>
      </c>
      <c r="AG25" s="27">
        <f t="shared" si="5"/>
        <v>21841402.207587242</v>
      </c>
      <c r="AH25" s="27">
        <f t="shared" si="5"/>
        <v>21713474.901371665</v>
      </c>
      <c r="AI25" s="27">
        <f t="shared" si="5"/>
        <v>21568870.165272597</v>
      </c>
      <c r="AJ25" s="27">
        <f t="shared" si="5"/>
        <v>21406901.478598386</v>
      </c>
      <c r="AK25" s="27">
        <f t="shared" si="5"/>
        <v>21226859.765941199</v>
      </c>
      <c r="AL25" s="27">
        <f t="shared" si="5"/>
        <v>21028012.725475136</v>
      </c>
      <c r="AM25" s="27">
        <f t="shared" si="5"/>
        <v>20809604.138305131</v>
      </c>
      <c r="AN25" s="27">
        <f t="shared" si="5"/>
        <v>20570853.158349741</v>
      </c>
      <c r="AO25" s="27">
        <f t="shared" si="5"/>
        <v>20310953.582227204</v>
      </c>
      <c r="AP25" s="27">
        <f t="shared" si="5"/>
        <v>20029073.098599978</v>
      </c>
      <c r="AQ25" s="27">
        <f t="shared" si="5"/>
        <v>19724352.516418409</v>
      </c>
      <c r="AR25" s="27">
        <f t="shared" si="5"/>
        <v>19395904.971489374</v>
      </c>
      <c r="AS25" s="27">
        <f t="shared" si="5"/>
        <v>19042815.110780321</v>
      </c>
      <c r="AT25" s="27">
        <f t="shared" si="5"/>
        <v>18664138.253853619</v>
      </c>
      <c r="AU25" s="27">
        <f t="shared" si="5"/>
        <v>18258899.53080982</v>
      </c>
      <c r="AV25" s="27">
        <f t="shared" si="5"/>
        <v>17826092.996102124</v>
      </c>
      <c r="AW25" s="27">
        <f t="shared" si="5"/>
        <v>17364680.717567179</v>
      </c>
      <c r="AX25" s="27">
        <f t="shared" si="5"/>
        <v>16873591.840000112</v>
      </c>
      <c r="AY25" s="27">
        <f t="shared" si="5"/>
        <v>16351721.622583741</v>
      </c>
      <c r="AZ25" s="27">
        <f t="shared" si="5"/>
        <v>15797930.449463636</v>
      </c>
      <c r="BA25" s="27">
        <f t="shared" si="5"/>
        <v>15211042.812741831</v>
      </c>
      <c r="BB25" s="27">
        <f t="shared" si="5"/>
        <v>14589846.267142814</v>
      </c>
      <c r="BC25" s="27">
        <f t="shared" si="5"/>
        <v>13933090.355585471</v>
      </c>
      <c r="BD25" s="27">
        <f t="shared" si="5"/>
        <v>13239485.504874475</v>
      </c>
      <c r="BE25" s="27">
        <f t="shared" si="5"/>
        <v>12507701.890703691</v>
      </c>
      <c r="BF25" s="27">
        <f t="shared" si="5"/>
        <v>11736368.271142786</v>
      </c>
      <c r="BG25" s="27">
        <f t="shared" si="5"/>
        <v>10924070.787756287</v>
      </c>
      <c r="BH25" s="27">
        <f t="shared" si="5"/>
        <v>10069351.733481824</v>
      </c>
      <c r="BI25" s="27">
        <f t="shared" si="5"/>
        <v>9170708.2863711342</v>
      </c>
      <c r="BJ25" s="27">
        <f t="shared" si="5"/>
        <v>8226591.2082737219</v>
      </c>
      <c r="BK25" s="27">
        <f t="shared" si="5"/>
        <v>7235403.5075187394</v>
      </c>
      <c r="BL25" s="27">
        <f t="shared" si="5"/>
        <v>6195499.064625646</v>
      </c>
      <c r="BM25" s="27">
        <f t="shared" si="5"/>
        <v>5105181.2200486045</v>
      </c>
      <c r="BN25" s="27">
        <f t="shared" si="5"/>
        <v>3962701.3229332832</v>
      </c>
      <c r="BO25" s="27">
        <f t="shared" si="5"/>
        <v>2766257.239837748</v>
      </c>
      <c r="BP25" s="27">
        <f t="shared" si="5"/>
        <v>1513991.822341447</v>
      </c>
      <c r="BQ25" s="27">
        <f t="shared" si="5"/>
        <v>203991.33243789378</v>
      </c>
      <c r="BR25" s="27">
        <f t="shared" ref="BR25:CD25" si="6">BQ29</f>
        <v>-1165716.1754224899</v>
      </c>
      <c r="BS25" s="27">
        <f t="shared" si="6"/>
        <v>-2597162.5168028101</v>
      </c>
      <c r="BT25" s="27">
        <f t="shared" si="6"/>
        <v>-4092441.0854575336</v>
      </c>
      <c r="BU25" s="27">
        <f t="shared" si="6"/>
        <v>-5653708.6084433179</v>
      </c>
      <c r="BV25" s="27">
        <f t="shared" si="6"/>
        <v>-7283186.9494207343</v>
      </c>
      <c r="BW25" s="27">
        <f t="shared" si="6"/>
        <v>-8983164.9614379127</v>
      </c>
      <c r="BX25" s="27">
        <f t="shared" si="6"/>
        <v>-10756000.390521152</v>
      </c>
      <c r="BY25" s="27">
        <f t="shared" si="6"/>
        <v>-12604121.831432419</v>
      </c>
      <c r="BZ25" s="27">
        <f t="shared" si="6"/>
        <v>-14530030.736989433</v>
      </c>
      <c r="CA25" s="27">
        <f t="shared" si="6"/>
        <v>-16536303.482380796</v>
      </c>
      <c r="CB25" s="27">
        <f t="shared" si="6"/>
        <v>-18625593.485946275</v>
      </c>
      <c r="CC25" s="27">
        <f t="shared" si="6"/>
        <v>-20800633.387931008</v>
      </c>
      <c r="CD25" s="27">
        <f t="shared" si="6"/>
        <v>-23064237.288762085</v>
      </c>
    </row>
    <row r="26" spans="1:82" x14ac:dyDescent="0.35">
      <c r="A26" s="24" t="s">
        <v>44</v>
      </c>
      <c r="B26" s="24" t="s">
        <v>147</v>
      </c>
      <c r="C26" s="197">
        <f>G4</f>
        <v>363000</v>
      </c>
      <c r="D26" s="27">
        <f>C26*1.02</f>
        <v>370260</v>
      </c>
      <c r="E26" s="27">
        <f t="shared" ref="E26:BP26" si="7">D26*1.02</f>
        <v>377665.2</v>
      </c>
      <c r="F26" s="27">
        <f t="shared" si="7"/>
        <v>385218.50400000002</v>
      </c>
      <c r="G26" s="27">
        <f>F26*1.02</f>
        <v>392922.87408000004</v>
      </c>
      <c r="H26" s="27">
        <f t="shared" si="7"/>
        <v>400781.33156160003</v>
      </c>
      <c r="I26" s="27">
        <f t="shared" si="7"/>
        <v>408796.95819283207</v>
      </c>
      <c r="J26" s="27">
        <f t="shared" si="7"/>
        <v>416972.89735668874</v>
      </c>
      <c r="K26" s="27">
        <f t="shared" si="7"/>
        <v>425312.35530382255</v>
      </c>
      <c r="L26" s="27">
        <f t="shared" si="7"/>
        <v>433818.602409899</v>
      </c>
      <c r="M26" s="27">
        <f t="shared" si="7"/>
        <v>442494.97445809701</v>
      </c>
      <c r="N26" s="27">
        <f t="shared" si="7"/>
        <v>451344.87394725898</v>
      </c>
      <c r="O26" s="27">
        <f t="shared" si="7"/>
        <v>460371.77142620418</v>
      </c>
      <c r="P26" s="27">
        <f t="shared" si="7"/>
        <v>469579.20685472828</v>
      </c>
      <c r="Q26" s="27">
        <f t="shared" si="7"/>
        <v>478970.79099182284</v>
      </c>
      <c r="R26" s="27">
        <f t="shared" si="7"/>
        <v>488550.20681165933</v>
      </c>
      <c r="S26" s="27">
        <f t="shared" si="7"/>
        <v>498321.21094789251</v>
      </c>
      <c r="T26" s="27">
        <f t="shared" si="7"/>
        <v>508287.63516685035</v>
      </c>
      <c r="U26" s="27">
        <f t="shared" si="7"/>
        <v>518453.38787018735</v>
      </c>
      <c r="V26" s="27">
        <f t="shared" si="7"/>
        <v>528822.45562759112</v>
      </c>
      <c r="W26" s="27">
        <f t="shared" si="7"/>
        <v>539398.90474014299</v>
      </c>
      <c r="X26" s="27">
        <f t="shared" si="7"/>
        <v>550186.88283494581</v>
      </c>
      <c r="Y26" s="27">
        <f t="shared" si="7"/>
        <v>561190.62049164472</v>
      </c>
      <c r="Z26" s="27">
        <f t="shared" si="7"/>
        <v>572414.43290147767</v>
      </c>
      <c r="AA26" s="27">
        <f t="shared" si="7"/>
        <v>583862.72155950719</v>
      </c>
      <c r="AB26" s="27">
        <f t="shared" si="7"/>
        <v>595539.97599069739</v>
      </c>
      <c r="AC26" s="27">
        <f t="shared" si="7"/>
        <v>607450.77551051136</v>
      </c>
      <c r="AD26" s="27">
        <f t="shared" si="7"/>
        <v>619599.79102072155</v>
      </c>
      <c r="AE26" s="27">
        <f t="shared" si="7"/>
        <v>631991.78684113594</v>
      </c>
      <c r="AF26" s="27">
        <f t="shared" si="7"/>
        <v>644631.62257795862</v>
      </c>
      <c r="AG26" s="27">
        <f t="shared" si="7"/>
        <v>657524.25502951781</v>
      </c>
      <c r="AH26" s="27">
        <f t="shared" si="7"/>
        <v>670674.7401301082</v>
      </c>
      <c r="AI26" s="27">
        <f t="shared" si="7"/>
        <v>684088.23493271042</v>
      </c>
      <c r="AJ26" s="27">
        <f t="shared" si="7"/>
        <v>697769.9996313646</v>
      </c>
      <c r="AK26" s="27">
        <f t="shared" si="7"/>
        <v>711725.39962399192</v>
      </c>
      <c r="AL26" s="27">
        <f t="shared" si="7"/>
        <v>725959.90761647176</v>
      </c>
      <c r="AM26" s="27">
        <f t="shared" si="7"/>
        <v>740479.10576880118</v>
      </c>
      <c r="AN26" s="27">
        <f t="shared" si="7"/>
        <v>755288.6878841772</v>
      </c>
      <c r="AO26" s="27">
        <f t="shared" si="7"/>
        <v>770394.46164186078</v>
      </c>
      <c r="AP26" s="27">
        <f t="shared" si="7"/>
        <v>785802.35087469802</v>
      </c>
      <c r="AQ26" s="27">
        <f t="shared" si="7"/>
        <v>801518.39789219201</v>
      </c>
      <c r="AR26" s="27">
        <f t="shared" si="7"/>
        <v>817548.76585003582</v>
      </c>
      <c r="AS26" s="27">
        <f t="shared" si="7"/>
        <v>833899.74116703658</v>
      </c>
      <c r="AT26" s="27">
        <f t="shared" si="7"/>
        <v>850577.73599037738</v>
      </c>
      <c r="AU26" s="27">
        <f t="shared" si="7"/>
        <v>867589.29071018496</v>
      </c>
      <c r="AV26" s="27">
        <f t="shared" si="7"/>
        <v>884941.07652438863</v>
      </c>
      <c r="AW26" s="27">
        <f t="shared" si="7"/>
        <v>902639.89805487636</v>
      </c>
      <c r="AX26" s="27">
        <f t="shared" si="7"/>
        <v>920692.69601597392</v>
      </c>
      <c r="AY26" s="27">
        <f t="shared" si="7"/>
        <v>939106.54993629339</v>
      </c>
      <c r="AZ26" s="27">
        <f t="shared" si="7"/>
        <v>957888.68093501928</v>
      </c>
      <c r="BA26" s="27">
        <f t="shared" si="7"/>
        <v>977046.45455371973</v>
      </c>
      <c r="BB26" s="27">
        <f t="shared" si="7"/>
        <v>996587.38364479411</v>
      </c>
      <c r="BC26" s="27">
        <f t="shared" si="7"/>
        <v>1016519.13131769</v>
      </c>
      <c r="BD26" s="27">
        <f t="shared" si="7"/>
        <v>1036849.5139440438</v>
      </c>
      <c r="BE26" s="27">
        <f t="shared" si="7"/>
        <v>1057586.5042229246</v>
      </c>
      <c r="BF26" s="27">
        <f t="shared" si="7"/>
        <v>1078738.2343073832</v>
      </c>
      <c r="BG26" s="27">
        <f t="shared" si="7"/>
        <v>1100312.9989935309</v>
      </c>
      <c r="BH26" s="27">
        <f t="shared" si="7"/>
        <v>1122319.2589734015</v>
      </c>
      <c r="BI26" s="27">
        <f t="shared" si="7"/>
        <v>1144765.6441528695</v>
      </c>
      <c r="BJ26" s="27">
        <f t="shared" si="7"/>
        <v>1167660.9570359269</v>
      </c>
      <c r="BK26" s="27">
        <f t="shared" si="7"/>
        <v>1191014.1761766453</v>
      </c>
      <c r="BL26" s="27">
        <f t="shared" si="7"/>
        <v>1214834.4597001784</v>
      </c>
      <c r="BM26" s="27">
        <f t="shared" si="7"/>
        <v>1239131.1488941819</v>
      </c>
      <c r="BN26" s="27">
        <f t="shared" si="7"/>
        <v>1263913.7718720655</v>
      </c>
      <c r="BO26" s="27">
        <f t="shared" si="7"/>
        <v>1289192.0473095069</v>
      </c>
      <c r="BP26" s="27">
        <f t="shared" si="7"/>
        <v>1314975.888255697</v>
      </c>
      <c r="BQ26" s="27">
        <f t="shared" ref="BQ26:CD26" si="8">BP26*1.02</f>
        <v>1341275.4060208108</v>
      </c>
      <c r="BR26" s="27">
        <f t="shared" si="8"/>
        <v>1368100.914141227</v>
      </c>
      <c r="BS26" s="27">
        <f t="shared" si="8"/>
        <v>1395462.9324240517</v>
      </c>
      <c r="BT26" s="27">
        <f t="shared" si="8"/>
        <v>1423372.1910725327</v>
      </c>
      <c r="BU26" s="27">
        <f t="shared" si="8"/>
        <v>1451839.6348939834</v>
      </c>
      <c r="BV26" s="27">
        <f t="shared" si="8"/>
        <v>1480876.4275918631</v>
      </c>
      <c r="BW26" s="27">
        <f t="shared" si="8"/>
        <v>1510493.9561437003</v>
      </c>
      <c r="BX26" s="27">
        <f t="shared" si="8"/>
        <v>1540703.8352665743</v>
      </c>
      <c r="BY26" s="27">
        <f t="shared" si="8"/>
        <v>1571517.9119719057</v>
      </c>
      <c r="BZ26" s="27">
        <f t="shared" si="8"/>
        <v>1602948.2702113439</v>
      </c>
      <c r="CA26" s="27">
        <f t="shared" si="8"/>
        <v>1635007.2356155708</v>
      </c>
      <c r="CB26" s="27">
        <f t="shared" si="8"/>
        <v>1667707.3803278822</v>
      </c>
      <c r="CC26" s="27">
        <f t="shared" si="8"/>
        <v>1701061.5279344399</v>
      </c>
      <c r="CD26" s="27">
        <f t="shared" si="8"/>
        <v>1735082.7584931287</v>
      </c>
    </row>
    <row r="27" spans="1:82" x14ac:dyDescent="0.35">
      <c r="A27" s="24" t="s">
        <v>46</v>
      </c>
      <c r="B27" s="24" t="s">
        <v>133</v>
      </c>
      <c r="C27" s="27">
        <f>C25-C26</f>
        <v>20203403.559112951</v>
      </c>
      <c r="D27" s="27">
        <f>D25-D26</f>
        <v>20338228.648090776</v>
      </c>
      <c r="E27" s="27">
        <f t="shared" ref="E27:BP27" si="9">E25-E26</f>
        <v>20469019.164293047</v>
      </c>
      <c r="F27" s="27">
        <f t="shared" si="9"/>
        <v>20595526.139400374</v>
      </c>
      <c r="G27" s="27">
        <f t="shared" si="9"/>
        <v>20717491.418805383</v>
      </c>
      <c r="H27" s="27">
        <f t="shared" si="9"/>
        <v>20834647.37271392</v>
      </c>
      <c r="I27" s="27">
        <f t="shared" si="9"/>
        <v>20946716.598838937</v>
      </c>
      <c r="J27" s="27">
        <f t="shared" si="9"/>
        <v>21053411.616453219</v>
      </c>
      <c r="K27" s="27">
        <f t="shared" si="9"/>
        <v>21154434.551560726</v>
      </c>
      <c r="L27" s="27">
        <f t="shared" si="9"/>
        <v>21249476.812939845</v>
      </c>
      <c r="M27" s="27">
        <f t="shared" si="9"/>
        <v>21338218.758805241</v>
      </c>
      <c r="N27" s="27">
        <f t="shared" si="9"/>
        <v>21420329.353828114</v>
      </c>
      <c r="O27" s="27">
        <f t="shared" si="9"/>
        <v>21495465.816247612</v>
      </c>
      <c r="P27" s="27">
        <f t="shared" si="9"/>
        <v>21563273.254799075</v>
      </c>
      <c r="Q27" s="27">
        <f t="shared" si="9"/>
        <v>21623384.295177229</v>
      </c>
      <c r="R27" s="27">
        <f t="shared" si="9"/>
        <v>21675418.695744999</v>
      </c>
      <c r="S27" s="27">
        <f t="shared" si="9"/>
        <v>21718982.952190731</v>
      </c>
      <c r="T27" s="27">
        <f t="shared" si="9"/>
        <v>21753669.89082865</v>
      </c>
      <c r="U27" s="27">
        <f t="shared" si="9"/>
        <v>21779058.250229176</v>
      </c>
      <c r="V27" s="27">
        <f t="shared" si="9"/>
        <v>21794712.250857316</v>
      </c>
      <c r="W27" s="27">
        <f t="shared" si="9"/>
        <v>21800181.152388606</v>
      </c>
      <c r="X27" s="27">
        <f t="shared" si="9"/>
        <v>21794998.798363376</v>
      </c>
      <c r="Y27" s="27">
        <f t="shared" si="9"/>
        <v>21778683.147830814</v>
      </c>
      <c r="Z27" s="27">
        <f t="shared" si="9"/>
        <v>21750735.793625105</v>
      </c>
      <c r="AA27" s="27">
        <f t="shared" si="9"/>
        <v>21710641.466906227</v>
      </c>
      <c r="AB27" s="27">
        <f t="shared" si="9"/>
        <v>21657867.527588185</v>
      </c>
      <c r="AC27" s="27">
        <f t="shared" si="9"/>
        <v>21591863.440267377</v>
      </c>
      <c r="AD27" s="27">
        <f t="shared" si="9"/>
        <v>21512060.235253341</v>
      </c>
      <c r="AE27" s="27">
        <f t="shared" si="9"/>
        <v>21417869.954293538</v>
      </c>
      <c r="AF27" s="27">
        <f t="shared" si="9"/>
        <v>21308685.080572918</v>
      </c>
      <c r="AG27" s="27">
        <f t="shared" si="9"/>
        <v>21183877.952557724</v>
      </c>
      <c r="AH27" s="27">
        <f t="shared" si="9"/>
        <v>21042800.161241557</v>
      </c>
      <c r="AI27" s="27">
        <f t="shared" si="9"/>
        <v>20884781.930339888</v>
      </c>
      <c r="AJ27" s="27">
        <f t="shared" si="9"/>
        <v>20709131.478967022</v>
      </c>
      <c r="AK27" s="27">
        <f t="shared" si="9"/>
        <v>20515134.366317205</v>
      </c>
      <c r="AL27" s="27">
        <f t="shared" si="9"/>
        <v>20302052.817858666</v>
      </c>
      <c r="AM27" s="27">
        <f t="shared" si="9"/>
        <v>20069125.032536332</v>
      </c>
      <c r="AN27" s="27">
        <f t="shared" si="9"/>
        <v>19815564.470465563</v>
      </c>
      <c r="AO27" s="27">
        <f t="shared" si="9"/>
        <v>19540559.120585345</v>
      </c>
      <c r="AP27" s="27">
        <f t="shared" si="9"/>
        <v>19243270.747725278</v>
      </c>
      <c r="AQ27" s="27">
        <f t="shared" si="9"/>
        <v>18922834.118526217</v>
      </c>
      <c r="AR27" s="27">
        <f t="shared" si="9"/>
        <v>18578356.205639336</v>
      </c>
      <c r="AS27" s="27">
        <f t="shared" si="9"/>
        <v>18208915.369613286</v>
      </c>
      <c r="AT27" s="27">
        <f t="shared" si="9"/>
        <v>17813560.51786324</v>
      </c>
      <c r="AU27" s="27">
        <f t="shared" si="9"/>
        <v>17391310.240099635</v>
      </c>
      <c r="AV27" s="27">
        <f t="shared" si="9"/>
        <v>16941151.919577736</v>
      </c>
      <c r="AW27" s="27">
        <f t="shared" si="9"/>
        <v>16462040.819512304</v>
      </c>
      <c r="AX27" s="27">
        <f t="shared" si="9"/>
        <v>15952899.143984137</v>
      </c>
      <c r="AY27" s="27">
        <f t="shared" si="9"/>
        <v>15412615.072647449</v>
      </c>
      <c r="AZ27" s="27">
        <f t="shared" si="9"/>
        <v>14840041.768528616</v>
      </c>
      <c r="BA27" s="27">
        <f t="shared" si="9"/>
        <v>14233996.358188111</v>
      </c>
      <c r="BB27" s="27">
        <f t="shared" si="9"/>
        <v>13593258.88349802</v>
      </c>
      <c r="BC27" s="27">
        <f t="shared" si="9"/>
        <v>12916571.224267781</v>
      </c>
      <c r="BD27" s="27">
        <f t="shared" si="9"/>
        <v>12202635.990930431</v>
      </c>
      <c r="BE27" s="27">
        <f t="shared" si="9"/>
        <v>11450115.386480767</v>
      </c>
      <c r="BF27" s="27">
        <f t="shared" si="9"/>
        <v>10657630.036835402</v>
      </c>
      <c r="BG27" s="27">
        <f t="shared" si="9"/>
        <v>9823757.7887627557</v>
      </c>
      <c r="BH27" s="27">
        <f t="shared" si="9"/>
        <v>8947032.4745084234</v>
      </c>
      <c r="BI27" s="27">
        <f t="shared" si="9"/>
        <v>8025942.6422182648</v>
      </c>
      <c r="BJ27" s="27">
        <f t="shared" si="9"/>
        <v>7058930.2512377948</v>
      </c>
      <c r="BK27" s="27">
        <f t="shared" si="9"/>
        <v>6044389.3313420936</v>
      </c>
      <c r="BL27" s="27">
        <f t="shared" si="9"/>
        <v>4980664.6049254676</v>
      </c>
      <c r="BM27" s="27">
        <f t="shared" si="9"/>
        <v>3866050.0711544226</v>
      </c>
      <c r="BN27" s="27">
        <f t="shared" si="9"/>
        <v>2698787.5510612177</v>
      </c>
      <c r="BO27" s="27">
        <f t="shared" si="9"/>
        <v>1477065.1925282411</v>
      </c>
      <c r="BP27" s="27">
        <f t="shared" si="9"/>
        <v>199015.93408575002</v>
      </c>
      <c r="BQ27" s="27">
        <f t="shared" ref="BQ27:CD27" si="10">BQ25-BQ26</f>
        <v>-1137284.073582917</v>
      </c>
      <c r="BR27" s="27">
        <f t="shared" si="10"/>
        <v>-2533817.0895637171</v>
      </c>
      <c r="BS27" s="27">
        <f t="shared" si="10"/>
        <v>-3992625.4492268618</v>
      </c>
      <c r="BT27" s="27">
        <f t="shared" si="10"/>
        <v>-5515813.2765300665</v>
      </c>
      <c r="BU27" s="27">
        <f t="shared" si="10"/>
        <v>-7105548.2433373015</v>
      </c>
      <c r="BV27" s="27">
        <f t="shared" si="10"/>
        <v>-8764063.3770125974</v>
      </c>
      <c r="BW27" s="27">
        <f t="shared" si="10"/>
        <v>-10493658.917581612</v>
      </c>
      <c r="BX27" s="27">
        <f t="shared" si="10"/>
        <v>-12296704.225787725</v>
      </c>
      <c r="BY27" s="27">
        <f t="shared" si="10"/>
        <v>-14175639.743404325</v>
      </c>
      <c r="BZ27" s="27">
        <f t="shared" si="10"/>
        <v>-16132979.007200778</v>
      </c>
      <c r="CA27" s="27">
        <f t="shared" si="10"/>
        <v>-18171310.717996366</v>
      </c>
      <c r="CB27" s="27">
        <f t="shared" si="10"/>
        <v>-20293300.866274156</v>
      </c>
      <c r="CC27" s="27">
        <f t="shared" si="10"/>
        <v>-22501694.915865447</v>
      </c>
      <c r="CD27" s="27">
        <f t="shared" si="10"/>
        <v>-24799320.047255214</v>
      </c>
    </row>
    <row r="28" spans="1:82" x14ac:dyDescent="0.35">
      <c r="A28" s="24" t="s">
        <v>48</v>
      </c>
      <c r="B28" s="24" t="s">
        <v>134</v>
      </c>
      <c r="C28" s="27">
        <f>C27*0.025</f>
        <v>505085.08897782379</v>
      </c>
      <c r="D28" s="27">
        <f>D27*0.025</f>
        <v>508455.71620226942</v>
      </c>
      <c r="E28" s="27">
        <f t="shared" ref="E28:BP28" si="11">E27*0.025</f>
        <v>511725.47910732619</v>
      </c>
      <c r="F28" s="27">
        <f t="shared" si="11"/>
        <v>514888.15348500939</v>
      </c>
      <c r="G28" s="27">
        <f t="shared" si="11"/>
        <v>517937.28547013458</v>
      </c>
      <c r="H28" s="27">
        <f t="shared" si="11"/>
        <v>520866.184317848</v>
      </c>
      <c r="I28" s="27">
        <f t="shared" si="11"/>
        <v>523667.91497097345</v>
      </c>
      <c r="J28" s="27">
        <f t="shared" si="11"/>
        <v>526335.29041133053</v>
      </c>
      <c r="K28" s="27">
        <f t="shared" si="11"/>
        <v>528860.86378901813</v>
      </c>
      <c r="L28" s="27">
        <f t="shared" si="11"/>
        <v>531236.9203234961</v>
      </c>
      <c r="M28" s="27">
        <f t="shared" si="11"/>
        <v>533455.46897013101</v>
      </c>
      <c r="N28" s="27">
        <f t="shared" si="11"/>
        <v>535508.23384570284</v>
      </c>
      <c r="O28" s="27">
        <f t="shared" si="11"/>
        <v>537386.64540619031</v>
      </c>
      <c r="P28" s="27">
        <f t="shared" si="11"/>
        <v>539081.83136997686</v>
      </c>
      <c r="Q28" s="27">
        <f t="shared" si="11"/>
        <v>540584.60737943079</v>
      </c>
      <c r="R28" s="27">
        <f t="shared" si="11"/>
        <v>541885.46739362495</v>
      </c>
      <c r="S28" s="27">
        <f t="shared" si="11"/>
        <v>542974.57380476827</v>
      </c>
      <c r="T28" s="27">
        <f t="shared" si="11"/>
        <v>543841.74727071624</v>
      </c>
      <c r="U28" s="27">
        <f t="shared" si="11"/>
        <v>544476.45625572943</v>
      </c>
      <c r="V28" s="27">
        <f t="shared" si="11"/>
        <v>544867.8062714329</v>
      </c>
      <c r="W28" s="27">
        <f t="shared" si="11"/>
        <v>545004.52880971518</v>
      </c>
      <c r="X28" s="27">
        <f t="shared" si="11"/>
        <v>544874.96995908441</v>
      </c>
      <c r="Y28" s="27">
        <f t="shared" si="11"/>
        <v>544467.07869577035</v>
      </c>
      <c r="Z28" s="27">
        <f t="shared" si="11"/>
        <v>543768.39484062768</v>
      </c>
      <c r="AA28" s="27">
        <f t="shared" si="11"/>
        <v>542766.03667265573</v>
      </c>
      <c r="AB28" s="27">
        <f t="shared" si="11"/>
        <v>541446.68818970467</v>
      </c>
      <c r="AC28" s="27">
        <f t="shared" si="11"/>
        <v>539796.58600668446</v>
      </c>
      <c r="AD28" s="27">
        <f t="shared" si="11"/>
        <v>537801.50588133361</v>
      </c>
      <c r="AE28" s="27">
        <f t="shared" si="11"/>
        <v>535446.74885733845</v>
      </c>
      <c r="AF28" s="27">
        <f t="shared" si="11"/>
        <v>532717.12701432302</v>
      </c>
      <c r="AG28" s="27">
        <f t="shared" si="11"/>
        <v>529596.94881394308</v>
      </c>
      <c r="AH28" s="27">
        <f t="shared" si="11"/>
        <v>526070.00403103896</v>
      </c>
      <c r="AI28" s="27">
        <f t="shared" si="11"/>
        <v>522119.54825849721</v>
      </c>
      <c r="AJ28" s="27">
        <f t="shared" si="11"/>
        <v>517728.2869741756</v>
      </c>
      <c r="AK28" s="27">
        <f t="shared" si="11"/>
        <v>512878.35915793013</v>
      </c>
      <c r="AL28" s="27">
        <f t="shared" si="11"/>
        <v>507551.32044646668</v>
      </c>
      <c r="AM28" s="27">
        <f t="shared" si="11"/>
        <v>501728.12581340829</v>
      </c>
      <c r="AN28" s="27">
        <f t="shared" si="11"/>
        <v>495389.11176163913</v>
      </c>
      <c r="AO28" s="27">
        <f t="shared" si="11"/>
        <v>488513.97801463364</v>
      </c>
      <c r="AP28" s="27">
        <f t="shared" si="11"/>
        <v>481081.76869313198</v>
      </c>
      <c r="AQ28" s="27">
        <f t="shared" si="11"/>
        <v>473070.85296315543</v>
      </c>
      <c r="AR28" s="27">
        <f t="shared" si="11"/>
        <v>464458.90514098341</v>
      </c>
      <c r="AS28" s="27">
        <f t="shared" si="11"/>
        <v>455222.88424033218</v>
      </c>
      <c r="AT28" s="27">
        <f t="shared" si="11"/>
        <v>445339.012946581</v>
      </c>
      <c r="AU28" s="27">
        <f t="shared" si="11"/>
        <v>434782.75600249087</v>
      </c>
      <c r="AV28" s="27">
        <f t="shared" si="11"/>
        <v>423528.79798944341</v>
      </c>
      <c r="AW28" s="27">
        <f t="shared" si="11"/>
        <v>411551.02048780763</v>
      </c>
      <c r="AX28" s="27">
        <f t="shared" si="11"/>
        <v>398822.47859960346</v>
      </c>
      <c r="AY28" s="27">
        <f t="shared" si="11"/>
        <v>385315.37681618624</v>
      </c>
      <c r="AZ28" s="27">
        <f t="shared" si="11"/>
        <v>371001.04421321541</v>
      </c>
      <c r="BA28" s="27">
        <f t="shared" si="11"/>
        <v>355849.90895470278</v>
      </c>
      <c r="BB28" s="27">
        <f t="shared" si="11"/>
        <v>339831.47208745056</v>
      </c>
      <c r="BC28" s="27">
        <f t="shared" si="11"/>
        <v>322914.28060669452</v>
      </c>
      <c r="BD28" s="27">
        <f t="shared" si="11"/>
        <v>305065.89977326075</v>
      </c>
      <c r="BE28" s="27">
        <f t="shared" si="11"/>
        <v>286252.88466201921</v>
      </c>
      <c r="BF28" s="27">
        <f t="shared" si="11"/>
        <v>266440.75092088507</v>
      </c>
      <c r="BG28" s="27">
        <f t="shared" si="11"/>
        <v>245593.94471906891</v>
      </c>
      <c r="BH28" s="27">
        <f t="shared" si="11"/>
        <v>223675.8118627106</v>
      </c>
      <c r="BI28" s="27">
        <f t="shared" si="11"/>
        <v>200648.56605545664</v>
      </c>
      <c r="BJ28" s="27">
        <f t="shared" si="11"/>
        <v>176473.25628094489</v>
      </c>
      <c r="BK28" s="27">
        <f t="shared" si="11"/>
        <v>151109.73328355234</v>
      </c>
      <c r="BL28" s="27">
        <f t="shared" si="11"/>
        <v>124516.6151231367</v>
      </c>
      <c r="BM28" s="27">
        <f t="shared" si="11"/>
        <v>96651.251778860576</v>
      </c>
      <c r="BN28" s="27">
        <f t="shared" si="11"/>
        <v>67469.688776530442</v>
      </c>
      <c r="BO28" s="27">
        <f t="shared" si="11"/>
        <v>36926.629813206026</v>
      </c>
      <c r="BP28" s="27">
        <f t="shared" si="11"/>
        <v>4975.3983521437513</v>
      </c>
      <c r="BQ28" s="27">
        <f t="shared" ref="BQ28:CD28" si="12">BQ27*0.025</f>
        <v>-28432.101839572926</v>
      </c>
      <c r="BR28" s="27">
        <f t="shared" si="12"/>
        <v>-63345.427239092933</v>
      </c>
      <c r="BS28" s="27">
        <f t="shared" si="12"/>
        <v>-99815.636230671545</v>
      </c>
      <c r="BT28" s="27">
        <f t="shared" si="12"/>
        <v>-137895.33191325166</v>
      </c>
      <c r="BU28" s="27">
        <f t="shared" si="12"/>
        <v>-177638.70608343254</v>
      </c>
      <c r="BV28" s="27">
        <f t="shared" si="12"/>
        <v>-219101.58442531494</v>
      </c>
      <c r="BW28" s="27">
        <f t="shared" si="12"/>
        <v>-262341.47293954034</v>
      </c>
      <c r="BX28" s="27">
        <f t="shared" si="12"/>
        <v>-307417.60564469313</v>
      </c>
      <c r="BY28" s="27">
        <f t="shared" si="12"/>
        <v>-354390.99358510814</v>
      </c>
      <c r="BZ28" s="27">
        <f t="shared" si="12"/>
        <v>-403324.47518001945</v>
      </c>
      <c r="CA28" s="27">
        <f t="shared" si="12"/>
        <v>-454282.7679499092</v>
      </c>
      <c r="CB28" s="27">
        <f t="shared" si="12"/>
        <v>-507332.5216568539</v>
      </c>
      <c r="CC28" s="27">
        <f t="shared" si="12"/>
        <v>-562542.37289663625</v>
      </c>
      <c r="CD28" s="27">
        <f t="shared" si="12"/>
        <v>-619983.00118138036</v>
      </c>
    </row>
    <row r="29" spans="1:82" x14ac:dyDescent="0.35">
      <c r="A29" s="24" t="s">
        <v>50</v>
      </c>
      <c r="B29" s="24" t="s">
        <v>51</v>
      </c>
      <c r="C29" s="27">
        <f>C27+C28</f>
        <v>20708488.648090776</v>
      </c>
      <c r="D29" s="27">
        <f t="shared" ref="D29:BO29" si="13">D27+D28</f>
        <v>20846684.364293046</v>
      </c>
      <c r="E29" s="27">
        <f t="shared" si="13"/>
        <v>20980744.643400375</v>
      </c>
      <c r="F29" s="27">
        <f t="shared" si="13"/>
        <v>21110414.292885382</v>
      </c>
      <c r="G29" s="27">
        <f t="shared" si="13"/>
        <v>21235428.704275519</v>
      </c>
      <c r="H29" s="27">
        <f t="shared" si="13"/>
        <v>21355513.557031769</v>
      </c>
      <c r="I29" s="27">
        <f t="shared" si="13"/>
        <v>21470384.513809908</v>
      </c>
      <c r="J29" s="27">
        <f t="shared" si="13"/>
        <v>21579746.90686455</v>
      </c>
      <c r="K29" s="27">
        <f t="shared" si="13"/>
        <v>21683295.415349744</v>
      </c>
      <c r="L29" s="27">
        <f t="shared" si="13"/>
        <v>21780713.73326334</v>
      </c>
      <c r="M29" s="27">
        <f t="shared" si="13"/>
        <v>21871674.227775373</v>
      </c>
      <c r="N29" s="27">
        <f t="shared" si="13"/>
        <v>21955837.587673817</v>
      </c>
      <c r="O29" s="27">
        <f t="shared" si="13"/>
        <v>22032852.461653803</v>
      </c>
      <c r="P29" s="27">
        <f t="shared" si="13"/>
        <v>22102355.086169053</v>
      </c>
      <c r="Q29" s="27">
        <f t="shared" si="13"/>
        <v>22163968.902556658</v>
      </c>
      <c r="R29" s="27">
        <f t="shared" si="13"/>
        <v>22217304.163138624</v>
      </c>
      <c r="S29" s="27">
        <f t="shared" si="13"/>
        <v>22261957.5259955</v>
      </c>
      <c r="T29" s="27">
        <f t="shared" si="13"/>
        <v>22297511.638099365</v>
      </c>
      <c r="U29" s="27">
        <f t="shared" si="13"/>
        <v>22323534.706484906</v>
      </c>
      <c r="V29" s="27">
        <f t="shared" si="13"/>
        <v>22339580.05712875</v>
      </c>
      <c r="W29" s="27">
        <f t="shared" si="13"/>
        <v>22345185.681198321</v>
      </c>
      <c r="X29" s="27">
        <f t="shared" si="13"/>
        <v>22339873.76832246</v>
      </c>
      <c r="Y29" s="27">
        <f t="shared" si="13"/>
        <v>22323150.226526584</v>
      </c>
      <c r="Z29" s="27">
        <f t="shared" si="13"/>
        <v>22294504.188465733</v>
      </c>
      <c r="AA29" s="27">
        <f t="shared" si="13"/>
        <v>22253407.503578883</v>
      </c>
      <c r="AB29" s="27">
        <f t="shared" si="13"/>
        <v>22199314.215777889</v>
      </c>
      <c r="AC29" s="27">
        <f t="shared" si="13"/>
        <v>22131660.026274063</v>
      </c>
      <c r="AD29" s="27">
        <f t="shared" si="13"/>
        <v>22049861.741134673</v>
      </c>
      <c r="AE29" s="27">
        <f t="shared" si="13"/>
        <v>21953316.703150876</v>
      </c>
      <c r="AF29" s="27">
        <f t="shared" si="13"/>
        <v>21841402.207587242</v>
      </c>
      <c r="AG29" s="27">
        <f t="shared" si="13"/>
        <v>21713474.901371665</v>
      </c>
      <c r="AH29" s="27">
        <f t="shared" si="13"/>
        <v>21568870.165272597</v>
      </c>
      <c r="AI29" s="27">
        <f t="shared" si="13"/>
        <v>21406901.478598386</v>
      </c>
      <c r="AJ29" s="27">
        <f t="shared" si="13"/>
        <v>21226859.765941199</v>
      </c>
      <c r="AK29" s="27">
        <f t="shared" si="13"/>
        <v>21028012.725475136</v>
      </c>
      <c r="AL29" s="27">
        <f t="shared" si="13"/>
        <v>20809604.138305131</v>
      </c>
      <c r="AM29" s="27">
        <f t="shared" si="13"/>
        <v>20570853.158349741</v>
      </c>
      <c r="AN29" s="27">
        <f t="shared" si="13"/>
        <v>20310953.582227204</v>
      </c>
      <c r="AO29" s="27">
        <f t="shared" si="13"/>
        <v>20029073.098599978</v>
      </c>
      <c r="AP29" s="27">
        <f t="shared" si="13"/>
        <v>19724352.516418409</v>
      </c>
      <c r="AQ29" s="27">
        <f t="shared" si="13"/>
        <v>19395904.971489374</v>
      </c>
      <c r="AR29" s="27">
        <f t="shared" si="13"/>
        <v>19042815.110780321</v>
      </c>
      <c r="AS29" s="27">
        <f t="shared" si="13"/>
        <v>18664138.253853619</v>
      </c>
      <c r="AT29" s="27">
        <f t="shared" si="13"/>
        <v>18258899.53080982</v>
      </c>
      <c r="AU29" s="27">
        <f t="shared" si="13"/>
        <v>17826092.996102124</v>
      </c>
      <c r="AV29" s="27">
        <f t="shared" si="13"/>
        <v>17364680.717567179</v>
      </c>
      <c r="AW29" s="27">
        <f t="shared" si="13"/>
        <v>16873591.840000112</v>
      </c>
      <c r="AX29" s="27">
        <f t="shared" si="13"/>
        <v>16351721.622583741</v>
      </c>
      <c r="AY29" s="27">
        <f t="shared" si="13"/>
        <v>15797930.449463636</v>
      </c>
      <c r="AZ29" s="27">
        <f t="shared" si="13"/>
        <v>15211042.812741831</v>
      </c>
      <c r="BA29" s="27">
        <f t="shared" si="13"/>
        <v>14589846.267142814</v>
      </c>
      <c r="BB29" s="27">
        <f t="shared" si="13"/>
        <v>13933090.355585471</v>
      </c>
      <c r="BC29" s="27">
        <f t="shared" si="13"/>
        <v>13239485.504874475</v>
      </c>
      <c r="BD29" s="27">
        <f t="shared" si="13"/>
        <v>12507701.890703691</v>
      </c>
      <c r="BE29" s="27">
        <f t="shared" si="13"/>
        <v>11736368.271142786</v>
      </c>
      <c r="BF29" s="27">
        <f t="shared" si="13"/>
        <v>10924070.787756287</v>
      </c>
      <c r="BG29" s="27">
        <f t="shared" si="13"/>
        <v>10069351.733481824</v>
      </c>
      <c r="BH29" s="27">
        <f t="shared" si="13"/>
        <v>9170708.2863711342</v>
      </c>
      <c r="BI29" s="27">
        <f t="shared" si="13"/>
        <v>8226591.2082737219</v>
      </c>
      <c r="BJ29" s="27">
        <f t="shared" si="13"/>
        <v>7235403.5075187394</v>
      </c>
      <c r="BK29" s="27">
        <f t="shared" si="13"/>
        <v>6195499.064625646</v>
      </c>
      <c r="BL29" s="27">
        <f t="shared" si="13"/>
        <v>5105181.2200486045</v>
      </c>
      <c r="BM29" s="27">
        <f t="shared" si="13"/>
        <v>3962701.3229332832</v>
      </c>
      <c r="BN29" s="27">
        <f t="shared" si="13"/>
        <v>2766257.239837748</v>
      </c>
      <c r="BO29" s="27">
        <f t="shared" si="13"/>
        <v>1513991.822341447</v>
      </c>
      <c r="BP29" s="27">
        <f t="shared" ref="BP29:CD29" si="14">BP27+BP28</f>
        <v>203991.33243789378</v>
      </c>
      <c r="BQ29" s="27">
        <f t="shared" si="14"/>
        <v>-1165716.1754224899</v>
      </c>
      <c r="BR29" s="27">
        <f t="shared" si="14"/>
        <v>-2597162.5168028101</v>
      </c>
      <c r="BS29" s="27">
        <f t="shared" si="14"/>
        <v>-4092441.0854575336</v>
      </c>
      <c r="BT29" s="27">
        <f t="shared" si="14"/>
        <v>-5653708.6084433179</v>
      </c>
      <c r="BU29" s="27">
        <f t="shared" si="14"/>
        <v>-7283186.9494207343</v>
      </c>
      <c r="BV29" s="27">
        <f t="shared" si="14"/>
        <v>-8983164.9614379127</v>
      </c>
      <c r="BW29" s="27">
        <f t="shared" si="14"/>
        <v>-10756000.390521152</v>
      </c>
      <c r="BX29" s="27">
        <f t="shared" si="14"/>
        <v>-12604121.831432419</v>
      </c>
      <c r="BY29" s="27">
        <f t="shared" si="14"/>
        <v>-14530030.736989433</v>
      </c>
      <c r="BZ29" s="27">
        <f t="shared" si="14"/>
        <v>-16536303.482380796</v>
      </c>
      <c r="CA29" s="27">
        <f t="shared" si="14"/>
        <v>-18625593.485946275</v>
      </c>
      <c r="CB29" s="27">
        <f t="shared" si="14"/>
        <v>-20800633.387931008</v>
      </c>
      <c r="CC29" s="27">
        <f t="shared" si="14"/>
        <v>-23064237.288762085</v>
      </c>
      <c r="CD29" s="27">
        <f t="shared" si="14"/>
        <v>-25419303.048436593</v>
      </c>
    </row>
    <row r="30" spans="1:82" x14ac:dyDescent="0.35">
      <c r="A30" s="248" t="s">
        <v>143</v>
      </c>
      <c r="B30" s="248"/>
      <c r="C30" s="248"/>
      <c r="D30" s="248"/>
      <c r="E30" s="248"/>
    </row>
    <row r="31" spans="1:82" x14ac:dyDescent="0.35">
      <c r="A31" s="245" t="s">
        <v>144</v>
      </c>
      <c r="B31" s="245"/>
      <c r="C31" s="245"/>
      <c r="D31" s="245"/>
      <c r="E31" s="245"/>
    </row>
    <row r="32" spans="1:82" x14ac:dyDescent="0.35">
      <c r="A32" s="21" t="s">
        <v>148</v>
      </c>
      <c r="B32" s="21"/>
      <c r="C32" s="21"/>
      <c r="D32" s="21"/>
      <c r="E32" s="21"/>
      <c r="F32" s="21"/>
      <c r="G32" s="21"/>
      <c r="H32" s="21"/>
      <c r="I32" s="21"/>
    </row>
    <row r="33" spans="1:71" x14ac:dyDescent="0.35">
      <c r="A33" s="245" t="s">
        <v>149</v>
      </c>
      <c r="B33" s="245"/>
      <c r="C33" s="245"/>
      <c r="D33" s="245"/>
      <c r="E33" s="245"/>
    </row>
    <row r="34" spans="1:71" x14ac:dyDescent="0.35">
      <c r="A34" s="245" t="s">
        <v>150</v>
      </c>
      <c r="B34" s="245"/>
      <c r="C34" s="245"/>
      <c r="D34" s="245"/>
      <c r="E34" s="245"/>
    </row>
    <row r="35" spans="1:71" x14ac:dyDescent="0.35">
      <c r="A35" s="245" t="s">
        <v>151</v>
      </c>
      <c r="B35" s="245"/>
      <c r="C35" s="245"/>
      <c r="D35" s="245"/>
      <c r="E35" s="245"/>
      <c r="BS35" s="20"/>
    </row>
  </sheetData>
  <mergeCells count="15">
    <mergeCell ref="A33:E33"/>
    <mergeCell ref="A34:E34"/>
    <mergeCell ref="A35:E35"/>
    <mergeCell ref="A11:I11"/>
    <mergeCell ref="A19:C19"/>
    <mergeCell ref="A20:C20"/>
    <mergeCell ref="A22:C22"/>
    <mergeCell ref="A30:E30"/>
    <mergeCell ref="A31:E31"/>
    <mergeCell ref="A8:I8"/>
    <mergeCell ref="A1:I1"/>
    <mergeCell ref="B3:F3"/>
    <mergeCell ref="B4:F4"/>
    <mergeCell ref="B5:F5"/>
    <mergeCell ref="B6:F6"/>
  </mergeCells>
  <pageMargins left="0.7" right="0.7" top="0.75" bottom="0.75" header="0.3" footer="0.3"/>
  <pageSetup paperSize="9" orientation="portrait" verticalDpi="0" r:id="rId1"/>
  <headerFooter>
    <oddHeader>&amp;C&amp;"Calibri"&amp;12&amp;K0000FF - Official -&amp;1#_x000D_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CD35"/>
  <sheetViews>
    <sheetView workbookViewId="0">
      <selection activeCell="G17" sqref="G17"/>
    </sheetView>
  </sheetViews>
  <sheetFormatPr defaultRowHeight="14.5" x14ac:dyDescent="0.35"/>
  <cols>
    <col min="1" max="1" width="3.7265625" customWidth="1"/>
    <col min="2" max="2" width="24.26953125" customWidth="1"/>
    <col min="3" max="82" width="11.7265625" customWidth="1"/>
  </cols>
  <sheetData>
    <row r="1" spans="1:20" ht="18.5" x14ac:dyDescent="0.45">
      <c r="A1" s="238" t="s">
        <v>135</v>
      </c>
      <c r="B1" s="238"/>
      <c r="C1" s="238"/>
      <c r="D1" s="238"/>
      <c r="E1" s="238"/>
      <c r="F1" s="238"/>
      <c r="G1" s="238"/>
      <c r="H1" s="238"/>
      <c r="I1" s="238"/>
    </row>
    <row r="2" spans="1:20" ht="19" thickBot="1" x14ac:dyDescent="0.5">
      <c r="A2" s="8"/>
      <c r="B2" s="8"/>
      <c r="C2" s="8"/>
      <c r="D2" s="8"/>
      <c r="E2" s="8"/>
      <c r="F2" s="8"/>
      <c r="G2" s="8"/>
      <c r="H2" s="8"/>
      <c r="I2" s="8"/>
    </row>
    <row r="3" spans="1:20" ht="19" thickTop="1" x14ac:dyDescent="0.45">
      <c r="A3" s="8"/>
      <c r="B3" s="239" t="s">
        <v>136</v>
      </c>
      <c r="C3" s="240"/>
      <c r="D3" s="240"/>
      <c r="E3" s="240"/>
      <c r="F3" s="240"/>
      <c r="G3" s="9"/>
      <c r="H3" s="8"/>
      <c r="I3" s="8"/>
    </row>
    <row r="4" spans="1:20" ht="18.5" x14ac:dyDescent="0.45">
      <c r="A4" s="8"/>
      <c r="B4" s="241" t="s">
        <v>137</v>
      </c>
      <c r="C4" s="242"/>
      <c r="D4" s="242"/>
      <c r="E4" s="242"/>
      <c r="F4" s="242"/>
      <c r="G4" s="10">
        <v>363000</v>
      </c>
      <c r="H4" s="8"/>
      <c r="I4" s="8"/>
    </row>
    <row r="5" spans="1:20" ht="18.5" x14ac:dyDescent="0.45">
      <c r="A5" s="8"/>
      <c r="B5" s="241" t="s">
        <v>138</v>
      </c>
      <c r="C5" s="242"/>
      <c r="D5" s="242"/>
      <c r="E5" s="242"/>
      <c r="F5" s="242"/>
      <c r="G5" s="11">
        <v>1110000</v>
      </c>
      <c r="H5" s="8"/>
      <c r="I5" s="8"/>
    </row>
    <row r="6" spans="1:20" ht="19" thickBot="1" x14ac:dyDescent="0.5">
      <c r="A6" s="8"/>
      <c r="B6" s="243" t="s">
        <v>139</v>
      </c>
      <c r="C6" s="244"/>
      <c r="D6" s="244"/>
      <c r="E6" s="244"/>
      <c r="F6" s="244"/>
      <c r="G6" s="12">
        <f xml:space="preserve"> CD28</f>
        <v>-1176545.2344483726</v>
      </c>
      <c r="H6" s="8"/>
      <c r="I6" s="8"/>
    </row>
    <row r="7" spans="1:20" ht="19" thickTop="1" x14ac:dyDescent="0.45">
      <c r="A7" s="8"/>
      <c r="B7" s="8"/>
      <c r="C7" s="8"/>
      <c r="D7" s="8"/>
      <c r="E7" s="8"/>
      <c r="F7" s="8"/>
      <c r="G7" s="8"/>
      <c r="H7" s="8"/>
      <c r="I7" s="8"/>
    </row>
    <row r="8" spans="1:20" ht="15.5" x14ac:dyDescent="0.35">
      <c r="A8" s="237" t="s">
        <v>18</v>
      </c>
      <c r="B8" s="237"/>
      <c r="C8" s="237"/>
      <c r="D8" s="237"/>
      <c r="E8" s="237"/>
      <c r="F8" s="237"/>
      <c r="G8" s="237"/>
      <c r="H8" s="237"/>
      <c r="I8" s="237"/>
    </row>
    <row r="9" spans="1:20" ht="15.5" x14ac:dyDescent="0.35">
      <c r="A9" s="13" t="s">
        <v>140</v>
      </c>
      <c r="B9" s="13"/>
      <c r="C9" s="13"/>
      <c r="D9" s="13"/>
      <c r="E9" s="13"/>
      <c r="F9" s="13"/>
      <c r="G9" s="13"/>
      <c r="H9" s="13"/>
      <c r="I9" s="13"/>
      <c r="J9" s="14"/>
      <c r="K9" s="14"/>
      <c r="L9" s="14"/>
      <c r="M9" s="14"/>
    </row>
    <row r="10" spans="1:20" ht="15.5" x14ac:dyDescent="0.35">
      <c r="A10" s="13" t="s">
        <v>141</v>
      </c>
      <c r="B10" s="13"/>
      <c r="C10" s="13"/>
      <c r="D10" s="13"/>
      <c r="E10" s="13"/>
      <c r="F10" s="13"/>
      <c r="G10" s="13"/>
      <c r="H10" s="13"/>
      <c r="I10" s="13"/>
      <c r="J10" s="14"/>
      <c r="K10" s="14"/>
      <c r="L10" s="14"/>
      <c r="M10" s="14"/>
    </row>
    <row r="11" spans="1:20" ht="15.75" customHeight="1" x14ac:dyDescent="0.35">
      <c r="A11" s="246" t="s">
        <v>21</v>
      </c>
      <c r="B11" s="246"/>
      <c r="C11" s="246"/>
      <c r="D11" s="246"/>
      <c r="E11" s="246"/>
      <c r="F11" s="246"/>
      <c r="G11" s="246"/>
      <c r="H11" s="246"/>
      <c r="I11" s="246"/>
      <c r="J11" s="14"/>
      <c r="K11" s="14"/>
      <c r="L11" s="14"/>
      <c r="M11" s="14"/>
    </row>
    <row r="12" spans="1:20" ht="15" customHeight="1" x14ac:dyDescent="0.45">
      <c r="A12" s="8"/>
      <c r="B12" s="8"/>
      <c r="C12" s="8">
        <v>1110000</v>
      </c>
      <c r="D12" s="8">
        <f>C12*1.02</f>
        <v>1132200</v>
      </c>
      <c r="E12" s="8">
        <f t="shared" ref="E12:T12" si="0">D12*1.02</f>
        <v>1154844</v>
      </c>
      <c r="F12" s="8">
        <f t="shared" si="0"/>
        <v>1177940.8800000001</v>
      </c>
      <c r="G12" s="8">
        <f t="shared" si="0"/>
        <v>1201499.6976000001</v>
      </c>
      <c r="H12" s="8">
        <f t="shared" si="0"/>
        <v>1225529.6915520001</v>
      </c>
      <c r="I12" s="8">
        <f t="shared" si="0"/>
        <v>1250040.2853830401</v>
      </c>
      <c r="J12" s="8">
        <f t="shared" si="0"/>
        <v>1275041.0910907008</v>
      </c>
      <c r="K12" s="8">
        <f t="shared" si="0"/>
        <v>1300541.9129125148</v>
      </c>
      <c r="L12" s="8">
        <f t="shared" si="0"/>
        <v>1326552.7511707651</v>
      </c>
      <c r="M12" s="8">
        <f t="shared" si="0"/>
        <v>1353083.8061941804</v>
      </c>
      <c r="N12" s="8">
        <f t="shared" si="0"/>
        <v>1380145.482318064</v>
      </c>
      <c r="O12" s="8">
        <f t="shared" si="0"/>
        <v>1407748.3919644253</v>
      </c>
      <c r="P12" s="8">
        <f t="shared" si="0"/>
        <v>1435903.3598037139</v>
      </c>
      <c r="Q12" s="8">
        <f t="shared" si="0"/>
        <v>1464621.4269997883</v>
      </c>
      <c r="R12" s="8">
        <f t="shared" si="0"/>
        <v>1493913.8555397841</v>
      </c>
      <c r="S12" s="8">
        <f t="shared" si="0"/>
        <v>1523792.1326505798</v>
      </c>
      <c r="T12" s="8">
        <f t="shared" si="0"/>
        <v>1554267.9753035915</v>
      </c>
    </row>
    <row r="13" spans="1:20" ht="15" customHeight="1" x14ac:dyDescent="0.35">
      <c r="A13" s="15" t="s">
        <v>24</v>
      </c>
      <c r="B13" s="15"/>
      <c r="C13" s="16" t="s">
        <v>25</v>
      </c>
      <c r="D13" s="16" t="s">
        <v>26</v>
      </c>
      <c r="E13" s="16" t="s">
        <v>0</v>
      </c>
      <c r="F13" s="16" t="s">
        <v>27</v>
      </c>
      <c r="G13" s="16" t="s">
        <v>28</v>
      </c>
      <c r="H13" s="16" t="s">
        <v>29</v>
      </c>
      <c r="I13" s="16" t="s">
        <v>30</v>
      </c>
      <c r="J13" s="16" t="s">
        <v>31</v>
      </c>
      <c r="K13" s="16" t="s">
        <v>32</v>
      </c>
      <c r="L13" s="16" t="s">
        <v>33</v>
      </c>
      <c r="M13" s="16" t="s">
        <v>34</v>
      </c>
      <c r="N13" s="16" t="s">
        <v>35</v>
      </c>
      <c r="O13" s="16" t="s">
        <v>36</v>
      </c>
      <c r="P13" s="16" t="s">
        <v>37</v>
      </c>
      <c r="Q13" s="16" t="s">
        <v>38</v>
      </c>
      <c r="R13" s="16" t="s">
        <v>39</v>
      </c>
      <c r="S13" s="16" t="s">
        <v>40</v>
      </c>
      <c r="T13" s="16" t="s">
        <v>41</v>
      </c>
    </row>
    <row r="14" spans="1:20" ht="15" customHeight="1" x14ac:dyDescent="0.35">
      <c r="A14" s="15" t="s">
        <v>42</v>
      </c>
      <c r="B14" s="15" t="s">
        <v>43</v>
      </c>
      <c r="C14" s="17">
        <v>0</v>
      </c>
      <c r="D14" s="17">
        <f t="shared" ref="D14:T14" si="1">C18</f>
        <v>267000</v>
      </c>
      <c r="E14" s="17">
        <f t="shared" si="1"/>
        <v>534667.5</v>
      </c>
      <c r="F14" s="17">
        <f t="shared" si="1"/>
        <v>986004.16874999995</v>
      </c>
      <c r="G14" s="17">
        <f t="shared" si="1"/>
        <v>1742413.195846875</v>
      </c>
      <c r="H14" s="17">
        <f t="shared" si="1"/>
        <v>2956980.9924157262</v>
      </c>
      <c r="I14" s="17">
        <f t="shared" si="1"/>
        <v>4212080.4938918836</v>
      </c>
      <c r="J14" s="17">
        <f t="shared" si="1"/>
        <v>5514771.7854485726</v>
      </c>
      <c r="K14" s="17">
        <f t="shared" si="1"/>
        <v>6872534.4533210015</v>
      </c>
      <c r="L14" s="17">
        <f t="shared" si="1"/>
        <v>8344889.7275665412</v>
      </c>
      <c r="M14" s="17">
        <f t="shared" si="1"/>
        <v>9880064.7219264694</v>
      </c>
      <c r="N14" s="17">
        <f t="shared" si="1"/>
        <v>11480150.146168811</v>
      </c>
      <c r="O14" s="17">
        <f t="shared" si="1"/>
        <v>13147299.382141097</v>
      </c>
      <c r="P14" s="17">
        <f t="shared" si="1"/>
        <v>14883730.25865905</v>
      </c>
      <c r="Q14" s="17">
        <f t="shared" si="1"/>
        <v>16691726.87492924</v>
      </c>
      <c r="R14" s="17">
        <f t="shared" si="1"/>
        <v>18573641.473802257</v>
      </c>
      <c r="S14" s="17">
        <f t="shared" si="1"/>
        <v>20531896.366187099</v>
      </c>
      <c r="T14" s="17">
        <f t="shared" si="1"/>
        <v>22568985.907992356</v>
      </c>
    </row>
    <row r="15" spans="1:20" ht="15" customHeight="1" x14ac:dyDescent="0.35">
      <c r="A15" s="15" t="s">
        <v>44</v>
      </c>
      <c r="B15" s="15" t="s">
        <v>45</v>
      </c>
      <c r="C15" s="18">
        <v>2.5000000000000001E-3</v>
      </c>
      <c r="D15" s="18">
        <v>2.5000000000000001E-3</v>
      </c>
      <c r="E15" s="18">
        <v>2.5000000000000001E-3</v>
      </c>
      <c r="F15" s="18">
        <v>6.4999999999999997E-3</v>
      </c>
      <c r="G15" s="18">
        <v>7.4999999999999997E-3</v>
      </c>
      <c r="H15" s="18">
        <v>0.01</v>
      </c>
      <c r="I15" s="18">
        <v>1.2500000000000001E-2</v>
      </c>
      <c r="J15" s="18">
        <v>1.4999999999999999E-2</v>
      </c>
      <c r="K15" s="18">
        <v>2.5000000000000001E-2</v>
      </c>
      <c r="L15" s="18">
        <f>K15</f>
        <v>2.5000000000000001E-2</v>
      </c>
      <c r="M15" s="18">
        <f t="shared" ref="M15:T15" si="2">L15</f>
        <v>2.5000000000000001E-2</v>
      </c>
      <c r="N15" s="18">
        <f t="shared" si="2"/>
        <v>2.5000000000000001E-2</v>
      </c>
      <c r="O15" s="18">
        <f t="shared" si="2"/>
        <v>2.5000000000000001E-2</v>
      </c>
      <c r="P15" s="18">
        <f t="shared" si="2"/>
        <v>2.5000000000000001E-2</v>
      </c>
      <c r="Q15" s="18">
        <f t="shared" si="2"/>
        <v>2.5000000000000001E-2</v>
      </c>
      <c r="R15" s="18">
        <f t="shared" si="2"/>
        <v>2.5000000000000001E-2</v>
      </c>
      <c r="S15" s="18">
        <f t="shared" si="2"/>
        <v>2.5000000000000001E-2</v>
      </c>
      <c r="T15" s="18">
        <f t="shared" si="2"/>
        <v>2.5000000000000001E-2</v>
      </c>
    </row>
    <row r="16" spans="1:20" ht="15" customHeight="1" x14ac:dyDescent="0.35">
      <c r="A16" s="15" t="s">
        <v>46</v>
      </c>
      <c r="B16" s="19" t="s">
        <v>47</v>
      </c>
      <c r="C16" s="17">
        <f t="shared" ref="C16:T16" si="3">C14*C15</f>
        <v>0</v>
      </c>
      <c r="D16" s="17">
        <f t="shared" si="3"/>
        <v>667.5</v>
      </c>
      <c r="E16" s="17">
        <f t="shared" si="3"/>
        <v>1336.66875</v>
      </c>
      <c r="F16" s="17">
        <f t="shared" si="3"/>
        <v>6409.0270968749992</v>
      </c>
      <c r="G16" s="17">
        <f t="shared" si="3"/>
        <v>13068.098968851562</v>
      </c>
      <c r="H16" s="17">
        <f t="shared" si="3"/>
        <v>29569.809924157264</v>
      </c>
      <c r="I16" s="17">
        <f t="shared" si="3"/>
        <v>52651.006173648551</v>
      </c>
      <c r="J16" s="17">
        <f t="shared" si="3"/>
        <v>82721.576781728581</v>
      </c>
      <c r="K16" s="17">
        <f t="shared" si="3"/>
        <v>171813.36133302504</v>
      </c>
      <c r="L16" s="17">
        <f t="shared" si="3"/>
        <v>208622.24318916354</v>
      </c>
      <c r="M16" s="17">
        <f t="shared" si="3"/>
        <v>247001.61804816173</v>
      </c>
      <c r="N16" s="17">
        <f t="shared" si="3"/>
        <v>287003.75365422032</v>
      </c>
      <c r="O16" s="17">
        <f t="shared" si="3"/>
        <v>328682.48455352744</v>
      </c>
      <c r="P16" s="17">
        <f t="shared" si="3"/>
        <v>372093.25646647625</v>
      </c>
      <c r="Q16" s="17">
        <f t="shared" si="3"/>
        <v>417293.17187323101</v>
      </c>
      <c r="R16" s="17">
        <f t="shared" si="3"/>
        <v>464341.03684505646</v>
      </c>
      <c r="S16" s="17">
        <f t="shared" si="3"/>
        <v>513297.40915467753</v>
      </c>
      <c r="T16" s="17">
        <f t="shared" si="3"/>
        <v>564224.64769980893</v>
      </c>
    </row>
    <row r="17" spans="1:82" ht="15" customHeight="1" x14ac:dyDescent="0.35">
      <c r="A17" s="15" t="s">
        <v>48</v>
      </c>
      <c r="B17" s="15" t="s">
        <v>142</v>
      </c>
      <c r="C17" s="17">
        <v>267000</v>
      </c>
      <c r="D17" s="17">
        <v>267000</v>
      </c>
      <c r="E17" s="17">
        <v>450000</v>
      </c>
      <c r="F17" s="17">
        <v>750000</v>
      </c>
      <c r="G17" s="17">
        <f>G12</f>
        <v>1201499.6976000001</v>
      </c>
      <c r="H17" s="17">
        <f>G17*1.02</f>
        <v>1225529.6915520001</v>
      </c>
      <c r="I17" s="17">
        <f t="shared" ref="I17:T17" si="4">H17*1.02</f>
        <v>1250040.2853830401</v>
      </c>
      <c r="J17" s="17">
        <f t="shared" si="4"/>
        <v>1275041.0910907008</v>
      </c>
      <c r="K17" s="17">
        <f t="shared" si="4"/>
        <v>1300541.9129125148</v>
      </c>
      <c r="L17" s="17">
        <f t="shared" si="4"/>
        <v>1326552.7511707651</v>
      </c>
      <c r="M17" s="17">
        <f t="shared" si="4"/>
        <v>1353083.8061941804</v>
      </c>
      <c r="N17" s="17">
        <f t="shared" si="4"/>
        <v>1380145.482318064</v>
      </c>
      <c r="O17" s="17">
        <f t="shared" si="4"/>
        <v>1407748.3919644253</v>
      </c>
      <c r="P17" s="17">
        <f t="shared" si="4"/>
        <v>1435903.3598037139</v>
      </c>
      <c r="Q17" s="17">
        <f t="shared" si="4"/>
        <v>1464621.4269997883</v>
      </c>
      <c r="R17" s="17">
        <f t="shared" si="4"/>
        <v>1493913.8555397841</v>
      </c>
      <c r="S17" s="17">
        <f t="shared" si="4"/>
        <v>1523792.1326505798</v>
      </c>
      <c r="T17" s="17">
        <f t="shared" si="4"/>
        <v>1554267.9753035915</v>
      </c>
    </row>
    <row r="18" spans="1:82" ht="15" customHeight="1" x14ac:dyDescent="0.35">
      <c r="A18" s="15" t="s">
        <v>50</v>
      </c>
      <c r="B18" s="15" t="s">
        <v>51</v>
      </c>
      <c r="C18" s="17">
        <f t="shared" ref="C18:T18" si="5">SUM(C14,C17,C16)</f>
        <v>267000</v>
      </c>
      <c r="D18" s="17">
        <f t="shared" si="5"/>
        <v>534667.5</v>
      </c>
      <c r="E18" s="17">
        <f t="shared" si="5"/>
        <v>986004.16874999995</v>
      </c>
      <c r="F18" s="17">
        <f t="shared" si="5"/>
        <v>1742413.195846875</v>
      </c>
      <c r="G18" s="17">
        <f t="shared" si="5"/>
        <v>2956980.9924157262</v>
      </c>
      <c r="H18" s="17">
        <f t="shared" si="5"/>
        <v>4212080.4938918836</v>
      </c>
      <c r="I18" s="17">
        <f t="shared" si="5"/>
        <v>5514771.7854485726</v>
      </c>
      <c r="J18" s="17">
        <f t="shared" si="5"/>
        <v>6872534.4533210015</v>
      </c>
      <c r="K18" s="17">
        <f t="shared" si="5"/>
        <v>8344889.7275665412</v>
      </c>
      <c r="L18" s="17">
        <f t="shared" si="5"/>
        <v>9880064.7219264694</v>
      </c>
      <c r="M18" s="17">
        <f t="shared" si="5"/>
        <v>11480150.146168811</v>
      </c>
      <c r="N18" s="17">
        <f t="shared" si="5"/>
        <v>13147299.382141097</v>
      </c>
      <c r="O18" s="17">
        <f t="shared" si="5"/>
        <v>14883730.25865905</v>
      </c>
      <c r="P18" s="17">
        <f t="shared" si="5"/>
        <v>16691726.87492924</v>
      </c>
      <c r="Q18" s="17">
        <f t="shared" si="5"/>
        <v>18573641.473802257</v>
      </c>
      <c r="R18" s="17">
        <f t="shared" si="5"/>
        <v>20531896.366187099</v>
      </c>
      <c r="S18" s="17">
        <f t="shared" si="5"/>
        <v>22568985.907992356</v>
      </c>
      <c r="T18" s="17">
        <f t="shared" si="5"/>
        <v>24687478.530995756</v>
      </c>
    </row>
    <row r="19" spans="1:82" x14ac:dyDescent="0.35">
      <c r="A19" s="247" t="s">
        <v>143</v>
      </c>
      <c r="B19" s="247"/>
      <c r="C19" s="247"/>
    </row>
    <row r="20" spans="1:82" x14ac:dyDescent="0.35">
      <c r="A20" s="246" t="s">
        <v>144</v>
      </c>
      <c r="B20" s="246"/>
      <c r="C20" s="246"/>
      <c r="D20" s="20"/>
      <c r="E20" s="21"/>
      <c r="F20" s="21"/>
      <c r="G20" s="21"/>
      <c r="H20" s="21"/>
      <c r="BX20" s="22"/>
      <c r="BY20" s="22"/>
      <c r="BZ20" s="22"/>
      <c r="CA20" s="22"/>
      <c r="CB20" s="20"/>
    </row>
    <row r="21" spans="1:82" x14ac:dyDescent="0.35">
      <c r="A21" s="21" t="s">
        <v>145</v>
      </c>
      <c r="B21" s="21"/>
      <c r="C21" s="21"/>
      <c r="D21" s="23"/>
      <c r="E21" s="21"/>
      <c r="F21" s="21"/>
      <c r="G21" s="21"/>
      <c r="H21" s="21"/>
      <c r="BX21" s="22"/>
      <c r="BY21" s="22"/>
      <c r="BZ21" s="22"/>
      <c r="CA21" s="22"/>
    </row>
    <row r="22" spans="1:82" x14ac:dyDescent="0.35">
      <c r="A22" s="246" t="s">
        <v>146</v>
      </c>
      <c r="B22" s="246"/>
      <c r="C22" s="246"/>
      <c r="F22" s="21"/>
      <c r="G22" s="21"/>
      <c r="H22" s="21"/>
    </row>
    <row r="23" spans="1:82" x14ac:dyDescent="0.35">
      <c r="C23">
        <f>363000</f>
        <v>363000</v>
      </c>
      <c r="D23">
        <f>C23*1.02</f>
        <v>370260</v>
      </c>
      <c r="E23">
        <f t="shared" ref="E23:T23" si="6">D23*1.02</f>
        <v>377665.2</v>
      </c>
      <c r="F23">
        <f t="shared" si="6"/>
        <v>385218.50400000002</v>
      </c>
      <c r="G23">
        <f t="shared" si="6"/>
        <v>392922.87408000004</v>
      </c>
      <c r="H23">
        <f t="shared" si="6"/>
        <v>400781.33156160003</v>
      </c>
      <c r="I23">
        <f t="shared" si="6"/>
        <v>408796.95819283207</v>
      </c>
      <c r="J23">
        <f t="shared" si="6"/>
        <v>416972.89735668874</v>
      </c>
      <c r="K23">
        <f t="shared" si="6"/>
        <v>425312.35530382255</v>
      </c>
      <c r="L23">
        <f t="shared" si="6"/>
        <v>433818.602409899</v>
      </c>
      <c r="M23">
        <f t="shared" si="6"/>
        <v>442494.97445809701</v>
      </c>
      <c r="N23">
        <f t="shared" si="6"/>
        <v>451344.87394725898</v>
      </c>
      <c r="O23">
        <f t="shared" si="6"/>
        <v>460371.77142620418</v>
      </c>
      <c r="P23">
        <f t="shared" si="6"/>
        <v>469579.20685472828</v>
      </c>
      <c r="Q23">
        <f t="shared" si="6"/>
        <v>478970.79099182284</v>
      </c>
      <c r="R23">
        <f t="shared" si="6"/>
        <v>488550.20681165933</v>
      </c>
      <c r="S23">
        <f t="shared" si="6"/>
        <v>498321.21094789251</v>
      </c>
      <c r="T23">
        <f t="shared" si="6"/>
        <v>508287.63516685035</v>
      </c>
    </row>
    <row r="24" spans="1:82" x14ac:dyDescent="0.35">
      <c r="A24" s="24"/>
      <c r="B24" s="25" t="s">
        <v>24</v>
      </c>
      <c r="C24" s="16" t="s">
        <v>53</v>
      </c>
      <c r="D24" s="16" t="s">
        <v>54</v>
      </c>
      <c r="E24" s="16" t="s">
        <v>55</v>
      </c>
      <c r="F24" s="16" t="s">
        <v>56</v>
      </c>
      <c r="G24" s="16" t="s">
        <v>57</v>
      </c>
      <c r="H24" s="16" t="s">
        <v>58</v>
      </c>
      <c r="I24" s="16" t="s">
        <v>59</v>
      </c>
      <c r="J24" s="16" t="s">
        <v>60</v>
      </c>
      <c r="K24" s="16" t="s">
        <v>61</v>
      </c>
      <c r="L24" s="16" t="s">
        <v>62</v>
      </c>
      <c r="M24" s="16" t="s">
        <v>63</v>
      </c>
      <c r="N24" s="16" t="s">
        <v>64</v>
      </c>
      <c r="O24" s="16" t="s">
        <v>65</v>
      </c>
      <c r="P24" s="16" t="s">
        <v>66</v>
      </c>
      <c r="Q24" s="16" t="s">
        <v>67</v>
      </c>
      <c r="R24" s="16" t="s">
        <v>68</v>
      </c>
      <c r="S24" s="16" t="s">
        <v>69</v>
      </c>
      <c r="T24" s="16" t="s">
        <v>70</v>
      </c>
      <c r="U24" s="16" t="s">
        <v>71</v>
      </c>
      <c r="V24" s="16" t="s">
        <v>72</v>
      </c>
      <c r="W24" s="16" t="s">
        <v>73</v>
      </c>
      <c r="X24" s="16" t="s">
        <v>74</v>
      </c>
      <c r="Y24" s="16" t="s">
        <v>75</v>
      </c>
      <c r="Z24" s="16" t="s">
        <v>76</v>
      </c>
      <c r="AA24" s="16" t="s">
        <v>67</v>
      </c>
      <c r="AB24" s="16" t="s">
        <v>77</v>
      </c>
      <c r="AC24" s="16" t="s">
        <v>78</v>
      </c>
      <c r="AD24" s="16" t="s">
        <v>79</v>
      </c>
      <c r="AE24" s="16" t="s">
        <v>80</v>
      </c>
      <c r="AF24" s="16" t="s">
        <v>81</v>
      </c>
      <c r="AG24" s="16" t="s">
        <v>82</v>
      </c>
      <c r="AH24" s="16" t="s">
        <v>83</v>
      </c>
      <c r="AI24" s="16" t="s">
        <v>84</v>
      </c>
      <c r="AJ24" s="16" t="s">
        <v>85</v>
      </c>
      <c r="AK24" s="16" t="s">
        <v>86</v>
      </c>
      <c r="AL24" s="16" t="s">
        <v>87</v>
      </c>
      <c r="AM24" s="16" t="s">
        <v>88</v>
      </c>
      <c r="AN24" s="16" t="s">
        <v>89</v>
      </c>
      <c r="AO24" s="16" t="s">
        <v>90</v>
      </c>
      <c r="AP24" s="16" t="s">
        <v>91</v>
      </c>
      <c r="AQ24" s="16" t="s">
        <v>92</v>
      </c>
      <c r="AR24" s="16" t="s">
        <v>93</v>
      </c>
      <c r="AS24" s="16" t="s">
        <v>94</v>
      </c>
      <c r="AT24" s="16" t="s">
        <v>95</v>
      </c>
      <c r="AU24" s="16" t="s">
        <v>96</v>
      </c>
      <c r="AV24" s="16" t="s">
        <v>97</v>
      </c>
      <c r="AW24" s="16" t="s">
        <v>98</v>
      </c>
      <c r="AX24" s="16" t="s">
        <v>99</v>
      </c>
      <c r="AY24" s="16" t="s">
        <v>100</v>
      </c>
      <c r="AZ24" s="16" t="s">
        <v>101</v>
      </c>
      <c r="BA24" s="16" t="s">
        <v>102</v>
      </c>
      <c r="BB24" s="16" t="s">
        <v>103</v>
      </c>
      <c r="BC24" s="16" t="s">
        <v>104</v>
      </c>
      <c r="BD24" s="16" t="s">
        <v>105</v>
      </c>
      <c r="BE24" s="16" t="s">
        <v>106</v>
      </c>
      <c r="BF24" s="16" t="s">
        <v>107</v>
      </c>
      <c r="BG24" s="16" t="s">
        <v>108</v>
      </c>
      <c r="BH24" s="16" t="s">
        <v>109</v>
      </c>
      <c r="BI24" s="16" t="s">
        <v>110</v>
      </c>
      <c r="BJ24" s="16" t="s">
        <v>111</v>
      </c>
      <c r="BK24" s="16" t="s">
        <v>112</v>
      </c>
      <c r="BL24" s="16" t="s">
        <v>113</v>
      </c>
      <c r="BM24" s="16" t="s">
        <v>114</v>
      </c>
      <c r="BN24" s="16" t="s">
        <v>115</v>
      </c>
      <c r="BO24" s="16" t="s">
        <v>152</v>
      </c>
      <c r="BP24" s="16" t="s">
        <v>117</v>
      </c>
      <c r="BQ24" s="16" t="s">
        <v>118</v>
      </c>
      <c r="BR24" s="16" t="s">
        <v>119</v>
      </c>
      <c r="BS24" s="16" t="s">
        <v>120</v>
      </c>
      <c r="BT24" s="16" t="s">
        <v>121</v>
      </c>
      <c r="BU24" s="16" t="s">
        <v>122</v>
      </c>
      <c r="BV24" s="16" t="s">
        <v>123</v>
      </c>
      <c r="BW24" s="16" t="s">
        <v>124</v>
      </c>
      <c r="BX24" s="26" t="s">
        <v>125</v>
      </c>
      <c r="BY24" s="16" t="s">
        <v>126</v>
      </c>
      <c r="BZ24" s="16" t="s">
        <v>127</v>
      </c>
      <c r="CA24" s="16" t="s">
        <v>128</v>
      </c>
      <c r="CB24" s="16" t="s">
        <v>129</v>
      </c>
      <c r="CC24" s="16" t="s">
        <v>130</v>
      </c>
      <c r="CD24" s="16" t="s">
        <v>131</v>
      </c>
    </row>
    <row r="25" spans="1:82" x14ac:dyDescent="0.35">
      <c r="A25" s="24" t="s">
        <v>42</v>
      </c>
      <c r="B25" s="24" t="s">
        <v>43</v>
      </c>
      <c r="C25" s="27">
        <f>T18</f>
        <v>24687478.530995756</v>
      </c>
      <c r="D25" s="27">
        <f>C29</f>
        <v>24783670.29427065</v>
      </c>
      <c r="E25" s="27">
        <f>D29</f>
        <v>24993173.030298766</v>
      </c>
      <c r="F25" s="27">
        <f t="shared" ref="F25:BQ25" si="7">E29</f>
        <v>25198280.700951729</v>
      </c>
      <c r="G25" s="27">
        <f t="shared" si="7"/>
        <v>25398647.851319164</v>
      </c>
      <c r="H25" s="27">
        <f t="shared" si="7"/>
        <v>25593914.390784398</v>
      </c>
      <c r="I25" s="27">
        <f t="shared" si="7"/>
        <v>25783705.068512101</v>
      </c>
      <c r="J25" s="27">
        <f t="shared" si="7"/>
        <v>25967628.931491718</v>
      </c>
      <c r="K25" s="27">
        <f t="shared" si="7"/>
        <v>26145278.76457921</v>
      </c>
      <c r="L25" s="27">
        <f t="shared" si="7"/>
        <v>26316230.511962179</v>
      </c>
      <c r="M25" s="27">
        <f t="shared" si="7"/>
        <v>26480042.679455552</v>
      </c>
      <c r="N25" s="27">
        <f t="shared" si="7"/>
        <v>26636255.717016414</v>
      </c>
      <c r="O25" s="27">
        <f t="shared" si="7"/>
        <v>26784391.380847644</v>
      </c>
      <c r="P25" s="27">
        <f t="shared" si="7"/>
        <v>26923952.07444023</v>
      </c>
      <c r="Q25" s="27">
        <f t="shared" si="7"/>
        <v>27054420.167883936</v>
      </c>
      <c r="R25" s="27">
        <f t="shared" si="7"/>
        <v>27175257.294755161</v>
      </c>
      <c r="S25" s="27">
        <f t="shared" si="7"/>
        <v>27285903.625869218</v>
      </c>
      <c r="T25" s="27">
        <f t="shared" si="7"/>
        <v>27385777.119162127</v>
      </c>
      <c r="U25" s="27">
        <f t="shared" si="7"/>
        <v>27474272.744944155</v>
      </c>
      <c r="V25" s="27">
        <f t="shared" si="7"/>
        <v>27550761.68574379</v>
      </c>
      <c r="W25" s="27">
        <f t="shared" si="7"/>
        <v>27614590.509936437</v>
      </c>
      <c r="X25" s="27">
        <f t="shared" si="7"/>
        <v>27665080.318327274</v>
      </c>
      <c r="Y25" s="27">
        <f t="shared" si="7"/>
        <v>27701525.862831689</v>
      </c>
      <c r="Z25" s="27">
        <f t="shared" si="7"/>
        <v>27723194.636370331</v>
      </c>
      <c r="AA25" s="27">
        <f t="shared" si="7"/>
        <v>27729325.933068201</v>
      </c>
      <c r="AB25" s="27">
        <f t="shared" si="7"/>
        <v>27719129.877819147</v>
      </c>
      <c r="AC25" s="27">
        <f t="shared" si="7"/>
        <v>27691786.424247798</v>
      </c>
      <c r="AD25" s="27">
        <f t="shared" si="7"/>
        <v>27646444.320071191</v>
      </c>
      <c r="AE25" s="27">
        <f t="shared" si="7"/>
        <v>27582220.038831204</v>
      </c>
      <c r="AF25" s="27">
        <f t="shared" si="7"/>
        <v>27498196.676937174</v>
      </c>
      <c r="AG25" s="27">
        <f t="shared" si="7"/>
        <v>27393422.814925142</v>
      </c>
      <c r="AH25" s="27">
        <f t="shared" si="7"/>
        <v>27266911.341806348</v>
      </c>
      <c r="AI25" s="27">
        <f t="shared" si="7"/>
        <v>27117638.24134266</v>
      </c>
      <c r="AJ25" s="27">
        <f t="shared" si="7"/>
        <v>26944541.339050703</v>
      </c>
      <c r="AK25" s="27">
        <f t="shared" si="7"/>
        <v>26746519.008699343</v>
      </c>
      <c r="AL25" s="27">
        <f t="shared" si="7"/>
        <v>26522428.837026983</v>
      </c>
      <c r="AM25" s="27">
        <f t="shared" si="7"/>
        <v>26271086.245365787</v>
      </c>
      <c r="AN25" s="27">
        <f t="shared" si="7"/>
        <v>25991263.066819314</v>
      </c>
      <c r="AO25" s="27">
        <f t="shared" si="7"/>
        <v>25681686.077598296</v>
      </c>
      <c r="AP25" s="27">
        <f t="shared" si="7"/>
        <v>25341035.481076136</v>
      </c>
      <c r="AQ25" s="27">
        <f t="shared" si="7"/>
        <v>24967943.343081314</v>
      </c>
      <c r="AR25" s="27">
        <f t="shared" si="7"/>
        <v>24560991.976898104</v>
      </c>
      <c r="AS25" s="27">
        <f t="shared" si="7"/>
        <v>24118712.276399884</v>
      </c>
      <c r="AT25" s="27">
        <f t="shared" si="7"/>
        <v>23639581.995690614</v>
      </c>
      <c r="AU25" s="27">
        <f t="shared" si="7"/>
        <v>23122023.97358004</v>
      </c>
      <c r="AV25" s="27">
        <f t="shared" si="7"/>
        <v>22564404.301166523</v>
      </c>
      <c r="AW25" s="27">
        <f t="shared" si="7"/>
        <v>21965030.430748183</v>
      </c>
      <c r="AX25" s="27">
        <f t="shared" si="7"/>
        <v>21322149.224228226</v>
      </c>
      <c r="AY25" s="27">
        <f t="shared" si="7"/>
        <v>20633944.939123821</v>
      </c>
      <c r="AZ25" s="27">
        <f t="shared" si="7"/>
        <v>19898537.150229659</v>
      </c>
      <c r="BA25" s="27">
        <f t="shared" si="7"/>
        <v>19113978.604927316</v>
      </c>
      <c r="BB25" s="27">
        <f t="shared" si="7"/>
        <v>18278253.010069717</v>
      </c>
      <c r="BC25" s="27">
        <f t="shared" si="7"/>
        <v>17389272.748306282</v>
      </c>
      <c r="BD25" s="27">
        <f t="shared" si="7"/>
        <v>16444876.521648632</v>
      </c>
      <c r="BE25" s="27">
        <f t="shared" si="7"/>
        <v>15442826.920009118</v>
      </c>
      <c r="BF25" s="27">
        <f t="shared" si="7"/>
        <v>14380807.912374636</v>
      </c>
      <c r="BG25" s="27">
        <f t="shared" si="7"/>
        <v>13256422.258206425</v>
      </c>
      <c r="BH25" s="27">
        <f t="shared" si="7"/>
        <v>12067188.836582379</v>
      </c>
      <c r="BI25" s="27">
        <f t="shared" si="7"/>
        <v>10810539.890522206</v>
      </c>
      <c r="BJ25" s="27">
        <f t="shared" si="7"/>
        <v>9483818.1838570759</v>
      </c>
      <c r="BK25" s="27">
        <f t="shared" si="7"/>
        <v>8084274.0679243756</v>
      </c>
      <c r="BL25" s="27">
        <f t="shared" si="7"/>
        <v>6609062.4552847259</v>
      </c>
      <c r="BM25" s="27">
        <f t="shared" si="7"/>
        <v>5055239.6975723393</v>
      </c>
      <c r="BN25" s="27">
        <f t="shared" si="7"/>
        <v>3419760.3645011624</v>
      </c>
      <c r="BO25" s="27">
        <f t="shared" si="7"/>
        <v>1699473.9209578834</v>
      </c>
      <c r="BP25" s="27">
        <f t="shared" si="7"/>
        <v>-108878.70098126031</v>
      </c>
      <c r="BQ25" s="27">
        <f t="shared" si="7"/>
        <v>-2008668.6383699358</v>
      </c>
      <c r="BR25" s="27">
        <f t="shared" ref="BR25:CD25" si="8">BQ29</f>
        <v>-4003382.7454074565</v>
      </c>
      <c r="BS25" s="27">
        <f t="shared" si="8"/>
        <v>-6096627.3566138307</v>
      </c>
      <c r="BT25" s="27">
        <f t="shared" si="8"/>
        <v>-8292132.1687332792</v>
      </c>
      <c r="BU25" s="27">
        <f t="shared" si="8"/>
        <v>-10593754.245044732</v>
      </c>
      <c r="BV25" s="27">
        <f t="shared" si="8"/>
        <v>-13005482.14587052</v>
      </c>
      <c r="BW25" s="27">
        <f t="shared" si="8"/>
        <v>-15531440.189190568</v>
      </c>
      <c r="BX25" s="27">
        <f t="shared" si="8"/>
        <v>-18175892.845389098</v>
      </c>
      <c r="BY25" s="27">
        <f t="shared" si="8"/>
        <v>-20943249.270284038</v>
      </c>
      <c r="BZ25" s="27">
        <f t="shared" si="8"/>
        <v>-23838067.980716493</v>
      </c>
      <c r="CA25" s="27">
        <f t="shared" si="8"/>
        <v>-26865061.677108396</v>
      </c>
      <c r="CB25" s="27">
        <f t="shared" si="8"/>
        <v>-30029102.217531465</v>
      </c>
      <c r="CC25" s="27">
        <f t="shared" si="8"/>
        <v>-33335225.747969426</v>
      </c>
      <c r="CD25" s="27">
        <f t="shared" si="8"/>
        <v>-36788637.993598767</v>
      </c>
    </row>
    <row r="26" spans="1:82" x14ac:dyDescent="0.35">
      <c r="A26" s="24" t="s">
        <v>44</v>
      </c>
      <c r="B26" s="24" t="s">
        <v>147</v>
      </c>
      <c r="C26" s="27">
        <v>508288</v>
      </c>
      <c r="D26" s="27">
        <f>C26*1.02</f>
        <v>518453.76000000001</v>
      </c>
      <c r="E26" s="27">
        <f>D26*1.02</f>
        <v>528822.83519999997</v>
      </c>
      <c r="F26" s="27">
        <f t="shared" ref="F26:BQ26" si="9">E26*1.02</f>
        <v>539399.29190399998</v>
      </c>
      <c r="G26" s="27">
        <f t="shared" si="9"/>
        <v>550187.27774208004</v>
      </c>
      <c r="H26" s="27">
        <f t="shared" si="9"/>
        <v>561191.02329692163</v>
      </c>
      <c r="I26" s="27">
        <f t="shared" si="9"/>
        <v>572414.84376286005</v>
      </c>
      <c r="J26" s="27">
        <f t="shared" si="9"/>
        <v>583863.14063811721</v>
      </c>
      <c r="K26" s="27">
        <f t="shared" si="9"/>
        <v>595540.40345087962</v>
      </c>
      <c r="L26" s="27">
        <f t="shared" si="9"/>
        <v>607451.21151989722</v>
      </c>
      <c r="M26" s="27">
        <f t="shared" si="9"/>
        <v>619600.23575029522</v>
      </c>
      <c r="N26" s="27">
        <f t="shared" si="9"/>
        <v>631992.24046530109</v>
      </c>
      <c r="O26" s="27">
        <f t="shared" si="9"/>
        <v>644632.08527460718</v>
      </c>
      <c r="P26" s="27">
        <f t="shared" si="9"/>
        <v>657524.72698009934</v>
      </c>
      <c r="Q26" s="27">
        <f t="shared" si="9"/>
        <v>670675.2215197013</v>
      </c>
      <c r="R26" s="27">
        <f t="shared" si="9"/>
        <v>684088.72595009534</v>
      </c>
      <c r="S26" s="27">
        <f t="shared" si="9"/>
        <v>697770.50046909729</v>
      </c>
      <c r="T26" s="27">
        <f t="shared" si="9"/>
        <v>711725.91047847923</v>
      </c>
      <c r="U26" s="27">
        <f t="shared" si="9"/>
        <v>725960.42868804885</v>
      </c>
      <c r="V26" s="27">
        <f t="shared" si="9"/>
        <v>740479.6372618099</v>
      </c>
      <c r="W26" s="27">
        <f t="shared" si="9"/>
        <v>755289.23000704614</v>
      </c>
      <c r="X26" s="27">
        <f t="shared" si="9"/>
        <v>770395.01460718713</v>
      </c>
      <c r="Y26" s="27">
        <f t="shared" si="9"/>
        <v>785802.91489933094</v>
      </c>
      <c r="Z26" s="27">
        <f t="shared" si="9"/>
        <v>801518.97319731757</v>
      </c>
      <c r="AA26" s="27">
        <f t="shared" si="9"/>
        <v>817549.3526612639</v>
      </c>
      <c r="AB26" s="27">
        <f t="shared" si="9"/>
        <v>833900.33971448918</v>
      </c>
      <c r="AC26" s="27">
        <f t="shared" si="9"/>
        <v>850578.34650877898</v>
      </c>
      <c r="AD26" s="27">
        <f t="shared" si="9"/>
        <v>867589.91343895462</v>
      </c>
      <c r="AE26" s="27">
        <f t="shared" si="9"/>
        <v>884941.71170773369</v>
      </c>
      <c r="AF26" s="27">
        <f t="shared" si="9"/>
        <v>902640.54594188835</v>
      </c>
      <c r="AG26" s="27">
        <f t="shared" si="9"/>
        <v>920693.35686072614</v>
      </c>
      <c r="AH26" s="27">
        <f t="shared" si="9"/>
        <v>939107.22399794066</v>
      </c>
      <c r="AI26" s="27">
        <f t="shared" si="9"/>
        <v>957889.36847789946</v>
      </c>
      <c r="AJ26" s="27">
        <f t="shared" si="9"/>
        <v>977047.15584745747</v>
      </c>
      <c r="AK26" s="27">
        <f t="shared" si="9"/>
        <v>996588.09896440664</v>
      </c>
      <c r="AL26" s="27">
        <f t="shared" si="9"/>
        <v>1016519.8609436948</v>
      </c>
      <c r="AM26" s="27">
        <f t="shared" si="9"/>
        <v>1036850.2581625688</v>
      </c>
      <c r="AN26" s="27">
        <f t="shared" si="9"/>
        <v>1057587.2633258202</v>
      </c>
      <c r="AO26" s="27">
        <f t="shared" si="9"/>
        <v>1078739.0085923367</v>
      </c>
      <c r="AP26" s="27">
        <f t="shared" si="9"/>
        <v>1100313.7887641834</v>
      </c>
      <c r="AQ26" s="27">
        <f t="shared" si="9"/>
        <v>1122320.064539467</v>
      </c>
      <c r="AR26" s="27">
        <f t="shared" si="9"/>
        <v>1144766.4658302562</v>
      </c>
      <c r="AS26" s="27">
        <f t="shared" si="9"/>
        <v>1167661.7951468613</v>
      </c>
      <c r="AT26" s="27">
        <f t="shared" si="9"/>
        <v>1191015.0310497987</v>
      </c>
      <c r="AU26" s="27">
        <f t="shared" si="9"/>
        <v>1214835.3316707946</v>
      </c>
      <c r="AV26" s="27">
        <f t="shared" si="9"/>
        <v>1239132.0383042106</v>
      </c>
      <c r="AW26" s="27">
        <f t="shared" si="9"/>
        <v>1263914.6790702948</v>
      </c>
      <c r="AX26" s="27">
        <f t="shared" si="9"/>
        <v>1289192.9726517007</v>
      </c>
      <c r="AY26" s="27">
        <f t="shared" si="9"/>
        <v>1314976.8321047348</v>
      </c>
      <c r="AZ26" s="27">
        <f t="shared" si="9"/>
        <v>1341276.3687468295</v>
      </c>
      <c r="BA26" s="27">
        <f t="shared" si="9"/>
        <v>1368101.896121766</v>
      </c>
      <c r="BB26" s="27">
        <f t="shared" si="9"/>
        <v>1395463.9340442014</v>
      </c>
      <c r="BC26" s="27">
        <f t="shared" si="9"/>
        <v>1423373.2127250854</v>
      </c>
      <c r="BD26" s="27">
        <f t="shared" si="9"/>
        <v>1451840.6769795872</v>
      </c>
      <c r="BE26" s="27">
        <f t="shared" si="9"/>
        <v>1480877.490519179</v>
      </c>
      <c r="BF26" s="27">
        <f t="shared" si="9"/>
        <v>1510495.0403295627</v>
      </c>
      <c r="BG26" s="27">
        <f t="shared" si="9"/>
        <v>1540704.9411361541</v>
      </c>
      <c r="BH26" s="27">
        <f t="shared" si="9"/>
        <v>1571519.0399588773</v>
      </c>
      <c r="BI26" s="27">
        <f t="shared" si="9"/>
        <v>1602949.4207580548</v>
      </c>
      <c r="BJ26" s="27">
        <f t="shared" si="9"/>
        <v>1635008.409173216</v>
      </c>
      <c r="BK26" s="27">
        <f t="shared" si="9"/>
        <v>1667708.5773566803</v>
      </c>
      <c r="BL26" s="27">
        <f t="shared" si="9"/>
        <v>1701062.748903814</v>
      </c>
      <c r="BM26" s="27">
        <f t="shared" si="9"/>
        <v>1735084.0038818903</v>
      </c>
      <c r="BN26" s="27">
        <f t="shared" si="9"/>
        <v>1769785.6839595281</v>
      </c>
      <c r="BO26" s="27">
        <f t="shared" si="9"/>
        <v>1805181.3976387186</v>
      </c>
      <c r="BP26" s="27">
        <f t="shared" si="9"/>
        <v>1841285.0255914929</v>
      </c>
      <c r="BQ26" s="27">
        <f t="shared" si="9"/>
        <v>1878110.7261033228</v>
      </c>
      <c r="BR26" s="27">
        <f t="shared" ref="BR26:CD26" si="10">BQ26*1.02</f>
        <v>1915672.9406253893</v>
      </c>
      <c r="BS26" s="27">
        <f t="shared" si="10"/>
        <v>1953986.3994378971</v>
      </c>
      <c r="BT26" s="27">
        <f t="shared" si="10"/>
        <v>1993066.127426655</v>
      </c>
      <c r="BU26" s="27">
        <f t="shared" si="10"/>
        <v>2032927.4499751881</v>
      </c>
      <c r="BV26" s="27">
        <f t="shared" si="10"/>
        <v>2073585.9989746918</v>
      </c>
      <c r="BW26" s="27">
        <f t="shared" si="10"/>
        <v>2115057.7189541855</v>
      </c>
      <c r="BX26" s="27">
        <f t="shared" si="10"/>
        <v>2157358.8733332693</v>
      </c>
      <c r="BY26" s="27">
        <f t="shared" si="10"/>
        <v>2200506.0507999347</v>
      </c>
      <c r="BZ26" s="27">
        <f t="shared" si="10"/>
        <v>2244516.1718159332</v>
      </c>
      <c r="CA26" s="27">
        <f t="shared" si="10"/>
        <v>2289406.4952522521</v>
      </c>
      <c r="CB26" s="27">
        <f t="shared" si="10"/>
        <v>2335194.6251572971</v>
      </c>
      <c r="CC26" s="27">
        <f t="shared" si="10"/>
        <v>2381898.5176604432</v>
      </c>
      <c r="CD26" s="27">
        <f t="shared" si="10"/>
        <v>2429536.4880136522</v>
      </c>
    </row>
    <row r="27" spans="1:82" x14ac:dyDescent="0.35">
      <c r="A27" s="24" t="s">
        <v>46</v>
      </c>
      <c r="B27" s="24" t="s">
        <v>133</v>
      </c>
      <c r="C27" s="27">
        <f>C25-C26</f>
        <v>24179190.530995756</v>
      </c>
      <c r="D27" s="27">
        <f>D25-D26</f>
        <v>24265216.534270648</v>
      </c>
      <c r="E27" s="27">
        <f t="shared" ref="E27:BP27" si="11">E25-E26</f>
        <v>24464350.195098765</v>
      </c>
      <c r="F27" s="27">
        <f t="shared" si="11"/>
        <v>24658881.40904773</v>
      </c>
      <c r="G27" s="27">
        <f t="shared" si="11"/>
        <v>24848460.573577084</v>
      </c>
      <c r="H27" s="27">
        <f t="shared" si="11"/>
        <v>25032723.367487475</v>
      </c>
      <c r="I27" s="27">
        <f t="shared" si="11"/>
        <v>25211290.224749241</v>
      </c>
      <c r="J27" s="27">
        <f t="shared" si="11"/>
        <v>25383765.790853601</v>
      </c>
      <c r="K27" s="27">
        <f t="shared" si="11"/>
        <v>25549738.36112833</v>
      </c>
      <c r="L27" s="27">
        <f t="shared" si="11"/>
        <v>25708779.300442282</v>
      </c>
      <c r="M27" s="27">
        <f t="shared" si="11"/>
        <v>25860442.443705257</v>
      </c>
      <c r="N27" s="27">
        <f t="shared" si="11"/>
        <v>26004263.476551112</v>
      </c>
      <c r="O27" s="27">
        <f t="shared" si="11"/>
        <v>26139759.295573037</v>
      </c>
      <c r="P27" s="27">
        <f t="shared" si="11"/>
        <v>26266427.347460132</v>
      </c>
      <c r="Q27" s="27">
        <f t="shared" si="11"/>
        <v>26383744.946364235</v>
      </c>
      <c r="R27" s="27">
        <f t="shared" si="11"/>
        <v>26491168.568805065</v>
      </c>
      <c r="S27" s="27">
        <f t="shared" si="11"/>
        <v>26588133.125400122</v>
      </c>
      <c r="T27" s="27">
        <f t="shared" si="11"/>
        <v>26674051.208683647</v>
      </c>
      <c r="U27" s="27">
        <f t="shared" si="11"/>
        <v>26748312.316256106</v>
      </c>
      <c r="V27" s="27">
        <f t="shared" si="11"/>
        <v>26810282.048481978</v>
      </c>
      <c r="W27" s="27">
        <f t="shared" si="11"/>
        <v>26859301.279929392</v>
      </c>
      <c r="X27" s="27">
        <f t="shared" si="11"/>
        <v>26894685.303720087</v>
      </c>
      <c r="Y27" s="27">
        <f t="shared" si="11"/>
        <v>26915722.947932359</v>
      </c>
      <c r="Z27" s="27">
        <f t="shared" si="11"/>
        <v>26921675.663173012</v>
      </c>
      <c r="AA27" s="27">
        <f t="shared" si="11"/>
        <v>26911776.580406938</v>
      </c>
      <c r="AB27" s="27">
        <f t="shared" si="11"/>
        <v>26885229.538104657</v>
      </c>
      <c r="AC27" s="27">
        <f t="shared" si="11"/>
        <v>26841208.077739019</v>
      </c>
      <c r="AD27" s="27">
        <f t="shared" si="11"/>
        <v>26778854.406632237</v>
      </c>
      <c r="AE27" s="27">
        <f t="shared" si="11"/>
        <v>26697278.327123471</v>
      </c>
      <c r="AF27" s="27">
        <f t="shared" si="11"/>
        <v>26595556.130995285</v>
      </c>
      <c r="AG27" s="27">
        <f t="shared" si="11"/>
        <v>26472729.458064415</v>
      </c>
      <c r="AH27" s="27">
        <f t="shared" si="11"/>
        <v>26327804.117808409</v>
      </c>
      <c r="AI27" s="27">
        <f t="shared" si="11"/>
        <v>26159748.87286476</v>
      </c>
      <c r="AJ27" s="27">
        <f t="shared" si="11"/>
        <v>25967494.183203246</v>
      </c>
      <c r="AK27" s="27">
        <f t="shared" si="11"/>
        <v>25749930.909734935</v>
      </c>
      <c r="AL27" s="27">
        <f t="shared" si="11"/>
        <v>25505908.97608329</v>
      </c>
      <c r="AM27" s="27">
        <f t="shared" si="11"/>
        <v>25234235.987203218</v>
      </c>
      <c r="AN27" s="27">
        <f t="shared" si="11"/>
        <v>24933675.803493492</v>
      </c>
      <c r="AO27" s="27">
        <f t="shared" si="11"/>
        <v>24602947.069005959</v>
      </c>
      <c r="AP27" s="27">
        <f t="shared" si="11"/>
        <v>24240721.692311954</v>
      </c>
      <c r="AQ27" s="27">
        <f t="shared" si="11"/>
        <v>23845623.278541848</v>
      </c>
      <c r="AR27" s="27">
        <f t="shared" si="11"/>
        <v>23416225.511067849</v>
      </c>
      <c r="AS27" s="27">
        <f t="shared" si="11"/>
        <v>22951050.481253024</v>
      </c>
      <c r="AT27" s="27">
        <f t="shared" si="11"/>
        <v>22448566.964640815</v>
      </c>
      <c r="AU27" s="27">
        <f t="shared" si="11"/>
        <v>21907188.641909245</v>
      </c>
      <c r="AV27" s="27">
        <f t="shared" si="11"/>
        <v>21325272.262862314</v>
      </c>
      <c r="AW27" s="27">
        <f t="shared" si="11"/>
        <v>20701115.751677889</v>
      </c>
      <c r="AX27" s="27">
        <f t="shared" si="11"/>
        <v>20032956.251576524</v>
      </c>
      <c r="AY27" s="27">
        <f t="shared" si="11"/>
        <v>19318968.107019085</v>
      </c>
      <c r="AZ27" s="27">
        <f t="shared" si="11"/>
        <v>18557260.781482831</v>
      </c>
      <c r="BA27" s="27">
        <f t="shared" si="11"/>
        <v>17745876.70880555</v>
      </c>
      <c r="BB27" s="27">
        <f t="shared" si="11"/>
        <v>16882789.076025516</v>
      </c>
      <c r="BC27" s="27">
        <f t="shared" si="11"/>
        <v>15965899.535581196</v>
      </c>
      <c r="BD27" s="27">
        <f t="shared" si="11"/>
        <v>14993035.844669046</v>
      </c>
      <c r="BE27" s="27">
        <f t="shared" si="11"/>
        <v>13961949.429489939</v>
      </c>
      <c r="BF27" s="27">
        <f t="shared" si="11"/>
        <v>12870312.872045074</v>
      </c>
      <c r="BG27" s="27">
        <f t="shared" si="11"/>
        <v>11715717.317070272</v>
      </c>
      <c r="BH27" s="27">
        <f t="shared" si="11"/>
        <v>10495669.796623502</v>
      </c>
      <c r="BI27" s="27">
        <f t="shared" si="11"/>
        <v>9207590.4697641507</v>
      </c>
      <c r="BJ27" s="27">
        <f t="shared" si="11"/>
        <v>7848809.7746838601</v>
      </c>
      <c r="BK27" s="27">
        <f t="shared" si="11"/>
        <v>6416565.4905676953</v>
      </c>
      <c r="BL27" s="27">
        <f t="shared" si="11"/>
        <v>4907999.7063809121</v>
      </c>
      <c r="BM27" s="27">
        <f t="shared" si="11"/>
        <v>3320155.693690449</v>
      </c>
      <c r="BN27" s="27">
        <f t="shared" si="11"/>
        <v>1649974.6805416343</v>
      </c>
      <c r="BO27" s="27">
        <f t="shared" si="11"/>
        <v>-105707.47668083524</v>
      </c>
      <c r="BP27" s="27">
        <f t="shared" si="11"/>
        <v>-1950163.7265727532</v>
      </c>
      <c r="BQ27" s="27">
        <f t="shared" ref="BQ27:CD27" si="12">BQ25-BQ26</f>
        <v>-3886779.3644732586</v>
      </c>
      <c r="BR27" s="27">
        <f t="shared" si="12"/>
        <v>-5919055.6860328456</v>
      </c>
      <c r="BS27" s="27">
        <f t="shared" si="12"/>
        <v>-8050613.7560517276</v>
      </c>
      <c r="BT27" s="27">
        <f t="shared" si="12"/>
        <v>-10285198.296159934</v>
      </c>
      <c r="BU27" s="27">
        <f t="shared" si="12"/>
        <v>-12626681.695019921</v>
      </c>
      <c r="BV27" s="27">
        <f t="shared" si="12"/>
        <v>-15079068.144845212</v>
      </c>
      <c r="BW27" s="27">
        <f t="shared" si="12"/>
        <v>-17646497.908144753</v>
      </c>
      <c r="BX27" s="27">
        <f t="shared" si="12"/>
        <v>-20333251.718722366</v>
      </c>
      <c r="BY27" s="27">
        <f t="shared" si="12"/>
        <v>-23143755.321083974</v>
      </c>
      <c r="BZ27" s="27">
        <f t="shared" si="12"/>
        <v>-26082584.152532425</v>
      </c>
      <c r="CA27" s="27">
        <f t="shared" si="12"/>
        <v>-29154468.172360647</v>
      </c>
      <c r="CB27" s="27">
        <f t="shared" si="12"/>
        <v>-32364296.842688762</v>
      </c>
      <c r="CC27" s="27">
        <f t="shared" si="12"/>
        <v>-35717124.265629873</v>
      </c>
      <c r="CD27" s="27">
        <f t="shared" si="12"/>
        <v>-39218174.481612422</v>
      </c>
    </row>
    <row r="28" spans="1:82" x14ac:dyDescent="0.35">
      <c r="A28" s="24" t="s">
        <v>48</v>
      </c>
      <c r="B28" s="24" t="s">
        <v>134</v>
      </c>
      <c r="C28" s="27">
        <f>C27*0.025</f>
        <v>604479.76327489398</v>
      </c>
      <c r="D28" s="27">
        <f t="shared" ref="D28:BO28" si="13">D27*0.03</f>
        <v>727956.49602811947</v>
      </c>
      <c r="E28" s="27">
        <f t="shared" si="13"/>
        <v>733930.50585296296</v>
      </c>
      <c r="F28" s="27">
        <f t="shared" si="13"/>
        <v>739766.44227143191</v>
      </c>
      <c r="G28" s="27">
        <f t="shared" si="13"/>
        <v>745453.81720731244</v>
      </c>
      <c r="H28" s="27">
        <f t="shared" si="13"/>
        <v>750981.70102462429</v>
      </c>
      <c r="I28" s="27">
        <f t="shared" si="13"/>
        <v>756338.70674247725</v>
      </c>
      <c r="J28" s="27">
        <f t="shared" si="13"/>
        <v>761512.97372560797</v>
      </c>
      <c r="K28" s="27">
        <f t="shared" si="13"/>
        <v>766492.15083384991</v>
      </c>
      <c r="L28" s="27">
        <f t="shared" si="13"/>
        <v>771263.37901326839</v>
      </c>
      <c r="M28" s="27">
        <f t="shared" si="13"/>
        <v>775813.27331115771</v>
      </c>
      <c r="N28" s="27">
        <f t="shared" si="13"/>
        <v>780127.90429653332</v>
      </c>
      <c r="O28" s="27">
        <f t="shared" si="13"/>
        <v>784192.77886719105</v>
      </c>
      <c r="P28" s="27">
        <f t="shared" si="13"/>
        <v>787992.82042380399</v>
      </c>
      <c r="Q28" s="27">
        <f t="shared" si="13"/>
        <v>791512.34839092707</v>
      </c>
      <c r="R28" s="27">
        <f t="shared" si="13"/>
        <v>794735.05706415197</v>
      </c>
      <c r="S28" s="27">
        <f t="shared" si="13"/>
        <v>797643.99376200361</v>
      </c>
      <c r="T28" s="27">
        <f t="shared" si="13"/>
        <v>800221.5362605094</v>
      </c>
      <c r="U28" s="27">
        <f t="shared" si="13"/>
        <v>802449.36948768317</v>
      </c>
      <c r="V28" s="27">
        <f t="shared" si="13"/>
        <v>804308.46145445935</v>
      </c>
      <c r="W28" s="27">
        <f t="shared" si="13"/>
        <v>805779.03839788178</v>
      </c>
      <c r="X28" s="27">
        <f t="shared" si="13"/>
        <v>806840.5591116026</v>
      </c>
      <c r="Y28" s="27">
        <f t="shared" si="13"/>
        <v>807471.6884379707</v>
      </c>
      <c r="Z28" s="27">
        <f t="shared" si="13"/>
        <v>807650.26989519037</v>
      </c>
      <c r="AA28" s="27">
        <f t="shared" si="13"/>
        <v>807353.29741220805</v>
      </c>
      <c r="AB28" s="27">
        <f t="shared" si="13"/>
        <v>806556.88614313968</v>
      </c>
      <c r="AC28" s="27">
        <f t="shared" si="13"/>
        <v>805236.24233217048</v>
      </c>
      <c r="AD28" s="27">
        <f t="shared" si="13"/>
        <v>803365.63219896704</v>
      </c>
      <c r="AE28" s="27">
        <f t="shared" si="13"/>
        <v>800918.34981370415</v>
      </c>
      <c r="AF28" s="27">
        <f t="shared" si="13"/>
        <v>797866.6839298585</v>
      </c>
      <c r="AG28" s="27">
        <f t="shared" si="13"/>
        <v>794181.88374193246</v>
      </c>
      <c r="AH28" s="27">
        <f t="shared" si="13"/>
        <v>789834.12353425229</v>
      </c>
      <c r="AI28" s="27">
        <f t="shared" si="13"/>
        <v>784792.46618594276</v>
      </c>
      <c r="AJ28" s="27">
        <f t="shared" si="13"/>
        <v>779024.82549609733</v>
      </c>
      <c r="AK28" s="27">
        <f t="shared" si="13"/>
        <v>772497.927292048</v>
      </c>
      <c r="AL28" s="27">
        <f t="shared" si="13"/>
        <v>765177.26928249863</v>
      </c>
      <c r="AM28" s="27">
        <f t="shared" si="13"/>
        <v>757027.07961609657</v>
      </c>
      <c r="AN28" s="27">
        <f t="shared" si="13"/>
        <v>748010.27410480473</v>
      </c>
      <c r="AO28" s="27">
        <f t="shared" si="13"/>
        <v>738088.41207017878</v>
      </c>
      <c r="AP28" s="27">
        <f t="shared" si="13"/>
        <v>727221.65076935862</v>
      </c>
      <c r="AQ28" s="27">
        <f t="shared" si="13"/>
        <v>715368.69835625542</v>
      </c>
      <c r="AR28" s="27">
        <f t="shared" si="13"/>
        <v>702486.76533203549</v>
      </c>
      <c r="AS28" s="27">
        <f t="shared" si="13"/>
        <v>688531.51443759073</v>
      </c>
      <c r="AT28" s="27">
        <f t="shared" si="13"/>
        <v>673457.00893922441</v>
      </c>
      <c r="AU28" s="27">
        <f t="shared" si="13"/>
        <v>657215.65925727738</v>
      </c>
      <c r="AV28" s="27">
        <f t="shared" si="13"/>
        <v>639758.16788586939</v>
      </c>
      <c r="AW28" s="27">
        <f t="shared" si="13"/>
        <v>621033.47255033662</v>
      </c>
      <c r="AX28" s="27">
        <f t="shared" si="13"/>
        <v>600988.6875472957</v>
      </c>
      <c r="AY28" s="27">
        <f t="shared" si="13"/>
        <v>579569.04321057256</v>
      </c>
      <c r="AZ28" s="27">
        <f t="shared" si="13"/>
        <v>556717.82344448485</v>
      </c>
      <c r="BA28" s="27">
        <f t="shared" si="13"/>
        <v>532376.30126416648</v>
      </c>
      <c r="BB28" s="27">
        <f t="shared" si="13"/>
        <v>506483.67228076543</v>
      </c>
      <c r="BC28" s="27">
        <f t="shared" si="13"/>
        <v>478976.98606743588</v>
      </c>
      <c r="BD28" s="27">
        <f t="shared" si="13"/>
        <v>449791.07534007134</v>
      </c>
      <c r="BE28" s="27">
        <f t="shared" si="13"/>
        <v>418858.48288469814</v>
      </c>
      <c r="BF28" s="27">
        <f t="shared" si="13"/>
        <v>386109.38616135222</v>
      </c>
      <c r="BG28" s="27">
        <f t="shared" si="13"/>
        <v>351471.51951210812</v>
      </c>
      <c r="BH28" s="27">
        <f t="shared" si="13"/>
        <v>314870.09389870503</v>
      </c>
      <c r="BI28" s="27">
        <f t="shared" si="13"/>
        <v>276227.71409292449</v>
      </c>
      <c r="BJ28" s="27">
        <f t="shared" si="13"/>
        <v>235464.29324051581</v>
      </c>
      <c r="BK28" s="27">
        <f t="shared" si="13"/>
        <v>192496.96471703085</v>
      </c>
      <c r="BL28" s="27">
        <f t="shared" si="13"/>
        <v>147239.99119142737</v>
      </c>
      <c r="BM28" s="27">
        <f t="shared" si="13"/>
        <v>99604.670810713462</v>
      </c>
      <c r="BN28" s="27">
        <f t="shared" si="13"/>
        <v>49499.240416249027</v>
      </c>
      <c r="BO28" s="27">
        <f t="shared" si="13"/>
        <v>-3171.2243004250572</v>
      </c>
      <c r="BP28" s="27">
        <f t="shared" ref="BP28:CD28" si="14">BP27*0.03</f>
        <v>-58504.911797182591</v>
      </c>
      <c r="BQ28" s="27">
        <f t="shared" si="14"/>
        <v>-116603.38093419776</v>
      </c>
      <c r="BR28" s="27">
        <f t="shared" si="14"/>
        <v>-177571.67058098537</v>
      </c>
      <c r="BS28" s="27">
        <f t="shared" si="14"/>
        <v>-241518.41268155182</v>
      </c>
      <c r="BT28" s="27">
        <f t="shared" si="14"/>
        <v>-308555.94888479804</v>
      </c>
      <c r="BU28" s="27">
        <f t="shared" si="14"/>
        <v>-378800.45085059764</v>
      </c>
      <c r="BV28" s="27">
        <f t="shared" si="14"/>
        <v>-452372.04434535635</v>
      </c>
      <c r="BW28" s="27">
        <f t="shared" si="14"/>
        <v>-529394.93724434264</v>
      </c>
      <c r="BX28" s="27">
        <f t="shared" si="14"/>
        <v>-609997.55156167096</v>
      </c>
      <c r="BY28" s="27">
        <f t="shared" si="14"/>
        <v>-694312.65963251924</v>
      </c>
      <c r="BZ28" s="27">
        <f t="shared" si="14"/>
        <v>-782477.5245759727</v>
      </c>
      <c r="CA28" s="27">
        <f t="shared" si="14"/>
        <v>-874634.04517081939</v>
      </c>
      <c r="CB28" s="27">
        <f t="shared" si="14"/>
        <v>-970928.90528066282</v>
      </c>
      <c r="CC28" s="27">
        <f t="shared" si="14"/>
        <v>-1071513.727968896</v>
      </c>
      <c r="CD28" s="27">
        <f t="shared" si="14"/>
        <v>-1176545.2344483726</v>
      </c>
    </row>
    <row r="29" spans="1:82" x14ac:dyDescent="0.35">
      <c r="A29" s="24" t="s">
        <v>50</v>
      </c>
      <c r="B29" s="24" t="s">
        <v>51</v>
      </c>
      <c r="C29" s="27">
        <f>C27+C28</f>
        <v>24783670.29427065</v>
      </c>
      <c r="D29" s="27">
        <f t="shared" ref="D29:BO29" si="15">D27+D28</f>
        <v>24993173.030298766</v>
      </c>
      <c r="E29" s="27">
        <f t="shared" si="15"/>
        <v>25198280.700951729</v>
      </c>
      <c r="F29" s="27">
        <f t="shared" si="15"/>
        <v>25398647.851319164</v>
      </c>
      <c r="G29" s="27">
        <f t="shared" si="15"/>
        <v>25593914.390784398</v>
      </c>
      <c r="H29" s="27">
        <f t="shared" si="15"/>
        <v>25783705.068512101</v>
      </c>
      <c r="I29" s="27">
        <f t="shared" si="15"/>
        <v>25967628.931491718</v>
      </c>
      <c r="J29" s="27">
        <f t="shared" si="15"/>
        <v>26145278.76457921</v>
      </c>
      <c r="K29" s="27">
        <f t="shared" si="15"/>
        <v>26316230.511962179</v>
      </c>
      <c r="L29" s="27">
        <f t="shared" si="15"/>
        <v>26480042.679455552</v>
      </c>
      <c r="M29" s="27">
        <f t="shared" si="15"/>
        <v>26636255.717016414</v>
      </c>
      <c r="N29" s="27">
        <f t="shared" si="15"/>
        <v>26784391.380847644</v>
      </c>
      <c r="O29" s="27">
        <f t="shared" si="15"/>
        <v>26923952.07444023</v>
      </c>
      <c r="P29" s="27">
        <f t="shared" si="15"/>
        <v>27054420.167883936</v>
      </c>
      <c r="Q29" s="27">
        <f t="shared" si="15"/>
        <v>27175257.294755161</v>
      </c>
      <c r="R29" s="27">
        <f t="shared" si="15"/>
        <v>27285903.625869218</v>
      </c>
      <c r="S29" s="27">
        <f t="shared" si="15"/>
        <v>27385777.119162127</v>
      </c>
      <c r="T29" s="27">
        <f t="shared" si="15"/>
        <v>27474272.744944155</v>
      </c>
      <c r="U29" s="27">
        <f t="shared" si="15"/>
        <v>27550761.68574379</v>
      </c>
      <c r="V29" s="27">
        <f t="shared" si="15"/>
        <v>27614590.509936437</v>
      </c>
      <c r="W29" s="27">
        <f t="shared" si="15"/>
        <v>27665080.318327274</v>
      </c>
      <c r="X29" s="27">
        <f t="shared" si="15"/>
        <v>27701525.862831689</v>
      </c>
      <c r="Y29" s="27">
        <f t="shared" si="15"/>
        <v>27723194.636370331</v>
      </c>
      <c r="Z29" s="27">
        <f t="shared" si="15"/>
        <v>27729325.933068201</v>
      </c>
      <c r="AA29" s="27">
        <f t="shared" si="15"/>
        <v>27719129.877819147</v>
      </c>
      <c r="AB29" s="27">
        <f t="shared" si="15"/>
        <v>27691786.424247798</v>
      </c>
      <c r="AC29" s="27">
        <f t="shared" si="15"/>
        <v>27646444.320071191</v>
      </c>
      <c r="AD29" s="27">
        <f t="shared" si="15"/>
        <v>27582220.038831204</v>
      </c>
      <c r="AE29" s="27">
        <f t="shared" si="15"/>
        <v>27498196.676937174</v>
      </c>
      <c r="AF29" s="27">
        <f t="shared" si="15"/>
        <v>27393422.814925142</v>
      </c>
      <c r="AG29" s="27">
        <f t="shared" si="15"/>
        <v>27266911.341806348</v>
      </c>
      <c r="AH29" s="27">
        <f t="shared" si="15"/>
        <v>27117638.24134266</v>
      </c>
      <c r="AI29" s="27">
        <f t="shared" si="15"/>
        <v>26944541.339050703</v>
      </c>
      <c r="AJ29" s="27">
        <f t="shared" si="15"/>
        <v>26746519.008699343</v>
      </c>
      <c r="AK29" s="27">
        <f t="shared" si="15"/>
        <v>26522428.837026983</v>
      </c>
      <c r="AL29" s="27">
        <f t="shared" si="15"/>
        <v>26271086.245365787</v>
      </c>
      <c r="AM29" s="27">
        <f t="shared" si="15"/>
        <v>25991263.066819314</v>
      </c>
      <c r="AN29" s="27">
        <f t="shared" si="15"/>
        <v>25681686.077598296</v>
      </c>
      <c r="AO29" s="27">
        <f t="shared" si="15"/>
        <v>25341035.481076136</v>
      </c>
      <c r="AP29" s="27">
        <f t="shared" si="15"/>
        <v>24967943.343081314</v>
      </c>
      <c r="AQ29" s="27">
        <f t="shared" si="15"/>
        <v>24560991.976898104</v>
      </c>
      <c r="AR29" s="27">
        <f t="shared" si="15"/>
        <v>24118712.276399884</v>
      </c>
      <c r="AS29" s="27">
        <f t="shared" si="15"/>
        <v>23639581.995690614</v>
      </c>
      <c r="AT29" s="27">
        <f t="shared" si="15"/>
        <v>23122023.97358004</v>
      </c>
      <c r="AU29" s="27">
        <f t="shared" si="15"/>
        <v>22564404.301166523</v>
      </c>
      <c r="AV29" s="27">
        <f t="shared" si="15"/>
        <v>21965030.430748183</v>
      </c>
      <c r="AW29" s="27">
        <f t="shared" si="15"/>
        <v>21322149.224228226</v>
      </c>
      <c r="AX29" s="27">
        <f t="shared" si="15"/>
        <v>20633944.939123821</v>
      </c>
      <c r="AY29" s="27">
        <f t="shared" si="15"/>
        <v>19898537.150229659</v>
      </c>
      <c r="AZ29" s="27">
        <f t="shared" si="15"/>
        <v>19113978.604927316</v>
      </c>
      <c r="BA29" s="27">
        <f t="shared" si="15"/>
        <v>18278253.010069717</v>
      </c>
      <c r="BB29" s="27">
        <f t="shared" si="15"/>
        <v>17389272.748306282</v>
      </c>
      <c r="BC29" s="27">
        <f t="shared" si="15"/>
        <v>16444876.521648632</v>
      </c>
      <c r="BD29" s="27">
        <f t="shared" si="15"/>
        <v>15442826.920009118</v>
      </c>
      <c r="BE29" s="27">
        <f t="shared" si="15"/>
        <v>14380807.912374636</v>
      </c>
      <c r="BF29" s="27">
        <f t="shared" si="15"/>
        <v>13256422.258206425</v>
      </c>
      <c r="BG29" s="27">
        <f t="shared" si="15"/>
        <v>12067188.836582379</v>
      </c>
      <c r="BH29" s="27">
        <f t="shared" si="15"/>
        <v>10810539.890522206</v>
      </c>
      <c r="BI29" s="27">
        <f t="shared" si="15"/>
        <v>9483818.1838570759</v>
      </c>
      <c r="BJ29" s="27">
        <f t="shared" si="15"/>
        <v>8084274.0679243756</v>
      </c>
      <c r="BK29" s="27">
        <f t="shared" si="15"/>
        <v>6609062.4552847259</v>
      </c>
      <c r="BL29" s="27">
        <f t="shared" si="15"/>
        <v>5055239.6975723393</v>
      </c>
      <c r="BM29" s="27">
        <f t="shared" si="15"/>
        <v>3419760.3645011624</v>
      </c>
      <c r="BN29" s="27">
        <f t="shared" si="15"/>
        <v>1699473.9209578834</v>
      </c>
      <c r="BO29" s="27">
        <f t="shared" si="15"/>
        <v>-108878.70098126031</v>
      </c>
      <c r="BP29" s="27">
        <f t="shared" ref="BP29:CD29" si="16">BP27+BP28</f>
        <v>-2008668.6383699358</v>
      </c>
      <c r="BQ29" s="27">
        <f t="shared" si="16"/>
        <v>-4003382.7454074565</v>
      </c>
      <c r="BR29" s="27">
        <f t="shared" si="16"/>
        <v>-6096627.3566138307</v>
      </c>
      <c r="BS29" s="27">
        <f t="shared" si="16"/>
        <v>-8292132.1687332792</v>
      </c>
      <c r="BT29" s="27">
        <f t="shared" si="16"/>
        <v>-10593754.245044732</v>
      </c>
      <c r="BU29" s="27">
        <f t="shared" si="16"/>
        <v>-13005482.14587052</v>
      </c>
      <c r="BV29" s="27">
        <f t="shared" si="16"/>
        <v>-15531440.189190568</v>
      </c>
      <c r="BW29" s="27">
        <f t="shared" si="16"/>
        <v>-18175892.845389098</v>
      </c>
      <c r="BX29" s="27">
        <f t="shared" si="16"/>
        <v>-20943249.270284038</v>
      </c>
      <c r="BY29" s="27">
        <f t="shared" si="16"/>
        <v>-23838067.980716493</v>
      </c>
      <c r="BZ29" s="27">
        <f t="shared" si="16"/>
        <v>-26865061.677108396</v>
      </c>
      <c r="CA29" s="27">
        <f t="shared" si="16"/>
        <v>-30029102.217531465</v>
      </c>
      <c r="CB29" s="27">
        <f t="shared" si="16"/>
        <v>-33335225.747969426</v>
      </c>
      <c r="CC29" s="27">
        <f t="shared" si="16"/>
        <v>-36788637.993598767</v>
      </c>
      <c r="CD29" s="27">
        <f t="shared" si="16"/>
        <v>-40394719.716060795</v>
      </c>
    </row>
    <row r="30" spans="1:82" x14ac:dyDescent="0.35">
      <c r="A30" s="248" t="s">
        <v>143</v>
      </c>
      <c r="B30" s="248"/>
      <c r="C30" s="248"/>
      <c r="D30" s="248"/>
      <c r="E30" s="248"/>
    </row>
    <row r="31" spans="1:82" x14ac:dyDescent="0.35">
      <c r="A31" s="245" t="s">
        <v>144</v>
      </c>
      <c r="B31" s="245"/>
      <c r="C31" s="245"/>
      <c r="D31" s="245"/>
      <c r="E31" s="245"/>
    </row>
    <row r="32" spans="1:82" x14ac:dyDescent="0.35">
      <c r="A32" s="21" t="s">
        <v>148</v>
      </c>
      <c r="B32" s="21"/>
      <c r="C32" s="21"/>
      <c r="D32" s="21"/>
      <c r="E32" s="21"/>
      <c r="F32" s="21"/>
      <c r="G32" s="21"/>
      <c r="H32" s="21"/>
      <c r="I32" s="21"/>
    </row>
    <row r="33" spans="1:71" x14ac:dyDescent="0.35">
      <c r="A33" s="245" t="s">
        <v>149</v>
      </c>
      <c r="B33" s="245"/>
      <c r="C33" s="245"/>
      <c r="D33" s="245"/>
      <c r="E33" s="245"/>
    </row>
    <row r="34" spans="1:71" x14ac:dyDescent="0.35">
      <c r="A34" s="245" t="s">
        <v>150</v>
      </c>
      <c r="B34" s="245"/>
      <c r="C34" s="245"/>
      <c r="D34" s="245"/>
      <c r="E34" s="245"/>
    </row>
    <row r="35" spans="1:71" x14ac:dyDescent="0.35">
      <c r="A35" s="245" t="s">
        <v>151</v>
      </c>
      <c r="B35" s="245"/>
      <c r="C35" s="245"/>
      <c r="D35" s="245"/>
      <c r="E35" s="245"/>
      <c r="BS35" s="20"/>
    </row>
  </sheetData>
  <mergeCells count="15">
    <mergeCell ref="A33:E33"/>
    <mergeCell ref="A34:E34"/>
    <mergeCell ref="A35:E35"/>
    <mergeCell ref="A11:I11"/>
    <mergeCell ref="A19:C19"/>
    <mergeCell ref="A20:C20"/>
    <mergeCell ref="A22:C22"/>
    <mergeCell ref="A30:E30"/>
    <mergeCell ref="A31:E31"/>
    <mergeCell ref="A8:I8"/>
    <mergeCell ref="A1:I1"/>
    <mergeCell ref="B3:F3"/>
    <mergeCell ref="B4:F4"/>
    <mergeCell ref="B5:F5"/>
    <mergeCell ref="B6:F6"/>
  </mergeCells>
  <pageMargins left="0.7" right="0.7" top="0.75" bottom="0.75" header="0.3" footer="0.3"/>
  <pageSetup paperSize="9" orientation="portrait" verticalDpi="0" r:id="rId1"/>
  <headerFooter>
    <oddHeader>&amp;C&amp;"Calibri"&amp;12&amp;K0000FF - Official -&amp;1#_x000D_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BB7C3-6584-42EA-9C3E-4B44CFDEC290}">
  <sheetPr codeName="Sheet10">
    <tabColor rgb="FF92D050"/>
  </sheetPr>
  <dimension ref="A1:CC11"/>
  <sheetViews>
    <sheetView tabSelected="1" workbookViewId="0">
      <selection activeCell="E17" sqref="E17"/>
    </sheetView>
  </sheetViews>
  <sheetFormatPr defaultRowHeight="14.5" x14ac:dyDescent="0.35"/>
  <cols>
    <col min="1" max="1" width="18" bestFit="1" customWidth="1"/>
  </cols>
  <sheetData>
    <row r="1" spans="1:81" x14ac:dyDescent="0.35">
      <c r="A1" t="s">
        <v>153</v>
      </c>
    </row>
    <row r="3" spans="1:81" x14ac:dyDescent="0.35">
      <c r="B3" t="s">
        <v>31</v>
      </c>
      <c r="C3" t="s">
        <v>32</v>
      </c>
      <c r="D3" t="s">
        <v>33</v>
      </c>
      <c r="E3" t="s">
        <v>34</v>
      </c>
      <c r="F3" t="s">
        <v>35</v>
      </c>
      <c r="G3" t="s">
        <v>36</v>
      </c>
      <c r="H3" t="s">
        <v>37</v>
      </c>
      <c r="I3" t="s">
        <v>38</v>
      </c>
      <c r="J3" t="s">
        <v>39</v>
      </c>
      <c r="K3" t="s">
        <v>40</v>
      </c>
      <c r="L3" t="s">
        <v>41</v>
      </c>
      <c r="M3" t="s">
        <v>154</v>
      </c>
      <c r="N3" t="s">
        <v>155</v>
      </c>
      <c r="O3" t="s">
        <v>156</v>
      </c>
      <c r="P3" t="s">
        <v>157</v>
      </c>
      <c r="Q3" t="s">
        <v>158</v>
      </c>
      <c r="R3" t="s">
        <v>58</v>
      </c>
      <c r="S3" t="s">
        <v>159</v>
      </c>
      <c r="T3" t="s">
        <v>160</v>
      </c>
      <c r="U3" t="s">
        <v>161</v>
      </c>
      <c r="V3" t="s">
        <v>162</v>
      </c>
      <c r="W3" t="s">
        <v>163</v>
      </c>
      <c r="X3" t="s">
        <v>164</v>
      </c>
      <c r="Y3" t="s">
        <v>165</v>
      </c>
      <c r="Z3" t="s">
        <v>166</v>
      </c>
      <c r="AA3" t="s">
        <v>167</v>
      </c>
      <c r="AB3" t="s">
        <v>67</v>
      </c>
    </row>
    <row r="4" spans="1:81" x14ac:dyDescent="0.35">
      <c r="A4" t="s">
        <v>168</v>
      </c>
      <c r="B4" s="65"/>
      <c r="C4" s="65">
        <v>0.04</v>
      </c>
      <c r="D4" s="65">
        <v>0.04</v>
      </c>
      <c r="E4" s="65">
        <v>0.04</v>
      </c>
      <c r="F4" s="65">
        <v>0.04</v>
      </c>
      <c r="G4" s="65">
        <v>3.5000000000000003E-2</v>
      </c>
      <c r="H4" s="65">
        <v>0.02</v>
      </c>
      <c r="I4" s="65">
        <v>0.02</v>
      </c>
      <c r="J4" s="65">
        <v>0.02</v>
      </c>
      <c r="K4" s="65">
        <v>0.02</v>
      </c>
      <c r="L4" s="65">
        <v>0.02</v>
      </c>
      <c r="M4" s="65">
        <v>0.02</v>
      </c>
      <c r="N4" s="65">
        <v>0.02</v>
      </c>
      <c r="O4" s="65">
        <v>0.02</v>
      </c>
      <c r="P4" s="65">
        <v>0.02</v>
      </c>
      <c r="Q4" s="65">
        <v>0.02</v>
      </c>
      <c r="R4" s="65">
        <v>0.02</v>
      </c>
      <c r="S4" s="65">
        <v>0.02</v>
      </c>
      <c r="T4" s="65">
        <v>0.02</v>
      </c>
      <c r="U4" s="65">
        <v>0.02</v>
      </c>
      <c r="V4" s="65">
        <v>0.02</v>
      </c>
      <c r="W4" s="65">
        <v>0.02</v>
      </c>
      <c r="X4" s="65">
        <v>0.02</v>
      </c>
      <c r="Y4" s="65">
        <v>0.02</v>
      </c>
      <c r="Z4" s="65">
        <v>0.02</v>
      </c>
      <c r="AA4" s="65">
        <v>0.02</v>
      </c>
      <c r="AB4" s="65">
        <v>0.02</v>
      </c>
    </row>
    <row r="5" spans="1:81" x14ac:dyDescent="0.35">
      <c r="A5" t="s">
        <v>169</v>
      </c>
      <c r="B5" s="65"/>
      <c r="C5" s="65">
        <v>0.02</v>
      </c>
      <c r="D5" s="65">
        <v>0.02</v>
      </c>
      <c r="E5" s="65">
        <v>0.02</v>
      </c>
      <c r="F5" s="65">
        <v>0.02</v>
      </c>
      <c r="G5" s="65">
        <v>0.02</v>
      </c>
      <c r="H5" s="65">
        <v>0.02</v>
      </c>
      <c r="I5" s="65">
        <v>0.02</v>
      </c>
      <c r="J5" s="65">
        <v>0.02</v>
      </c>
      <c r="K5" s="65">
        <v>0.02</v>
      </c>
      <c r="L5" s="65">
        <v>0.02</v>
      </c>
      <c r="M5" s="65">
        <v>0.02</v>
      </c>
      <c r="N5" s="65">
        <v>0.02</v>
      </c>
      <c r="O5" s="65">
        <v>0.02</v>
      </c>
      <c r="P5" s="65">
        <v>0.02</v>
      </c>
      <c r="Q5" s="65">
        <v>0.02</v>
      </c>
      <c r="R5" s="65">
        <v>0.02</v>
      </c>
      <c r="S5" s="65">
        <v>0.02</v>
      </c>
      <c r="T5" s="65">
        <v>0.02</v>
      </c>
      <c r="U5" s="65">
        <v>0.02</v>
      </c>
      <c r="V5" s="65">
        <v>0.02</v>
      </c>
      <c r="W5" s="65">
        <v>0.02</v>
      </c>
      <c r="X5" s="65">
        <v>0.02</v>
      </c>
      <c r="Y5" s="65">
        <v>0.02</v>
      </c>
      <c r="Z5" s="65">
        <v>0.02</v>
      </c>
      <c r="AA5" s="65">
        <v>0.02</v>
      </c>
      <c r="AB5" s="65">
        <v>0.02</v>
      </c>
    </row>
    <row r="6" spans="1:81" x14ac:dyDescent="0.35">
      <c r="A6" t="s">
        <v>170</v>
      </c>
      <c r="B6" s="65">
        <v>3.5000000000000003E-2</v>
      </c>
      <c r="C6" s="65">
        <v>1.4999999999999999E-2</v>
      </c>
      <c r="D6" s="65">
        <v>1.4999999999999999E-2</v>
      </c>
      <c r="E6" s="65">
        <v>1.4999999999999999E-2</v>
      </c>
      <c r="F6" s="65">
        <v>1.4999999999999999E-2</v>
      </c>
      <c r="G6" s="65">
        <v>1.4999999999999999E-2</v>
      </c>
      <c r="H6" s="65">
        <v>1.4999999999999999E-2</v>
      </c>
      <c r="I6" s="65">
        <v>1.4999999999999999E-2</v>
      </c>
      <c r="J6" s="65">
        <v>1.4999999999999999E-2</v>
      </c>
      <c r="K6" s="65">
        <v>1.4999999999999999E-2</v>
      </c>
      <c r="L6" s="65">
        <v>1.4999999999999999E-2</v>
      </c>
      <c r="M6" s="65">
        <v>1.4999999999999999E-2</v>
      </c>
      <c r="N6" s="65">
        <v>1.4999999999999999E-2</v>
      </c>
      <c r="O6" s="65">
        <v>1.4999999999999999E-2</v>
      </c>
      <c r="P6" s="65">
        <v>1.4999999999999999E-2</v>
      </c>
      <c r="Q6" s="65">
        <v>1.4999999999999999E-2</v>
      </c>
      <c r="R6" s="65">
        <v>1.4999999999999999E-2</v>
      </c>
      <c r="S6" s="65">
        <v>1.4999999999999999E-2</v>
      </c>
      <c r="T6" s="65">
        <v>1.4999999999999999E-2</v>
      </c>
      <c r="U6" s="65">
        <v>1.4999999999999999E-2</v>
      </c>
      <c r="V6" s="65">
        <v>1.4999999999999999E-2</v>
      </c>
      <c r="W6" s="65">
        <v>1.4999999999999999E-2</v>
      </c>
      <c r="X6" s="65">
        <v>1.4999999999999999E-2</v>
      </c>
      <c r="Y6" s="65">
        <v>1.4999999999999999E-2</v>
      </c>
      <c r="Z6" s="65">
        <v>1.4999999999999999E-2</v>
      </c>
      <c r="AA6" s="65">
        <v>1.4999999999999999E-2</v>
      </c>
      <c r="AB6" s="65">
        <v>1.4999999999999999E-2</v>
      </c>
      <c r="AD6" s="65">
        <v>1.4999999999999999E-2</v>
      </c>
    </row>
    <row r="7" spans="1:81" x14ac:dyDescent="0.35">
      <c r="A7" t="s">
        <v>171</v>
      </c>
      <c r="C7" s="65"/>
      <c r="D7" s="65">
        <v>0.02</v>
      </c>
      <c r="E7" s="65">
        <v>0.02</v>
      </c>
      <c r="F7" s="65">
        <v>0.02</v>
      </c>
      <c r="G7" s="65">
        <v>0.02</v>
      </c>
      <c r="H7" s="65">
        <v>0.02</v>
      </c>
      <c r="I7" s="65">
        <v>0.02</v>
      </c>
      <c r="J7" s="65">
        <v>0.02</v>
      </c>
      <c r="K7" s="65">
        <v>0.02</v>
      </c>
      <c r="L7" s="65">
        <v>0.02</v>
      </c>
      <c r="M7" s="65">
        <v>0.02</v>
      </c>
      <c r="N7" s="65">
        <v>0.02</v>
      </c>
      <c r="O7" s="65">
        <v>0.02</v>
      </c>
      <c r="P7" s="65">
        <v>0.02</v>
      </c>
      <c r="Q7" s="65">
        <v>0.02</v>
      </c>
      <c r="R7" s="65">
        <v>0.02</v>
      </c>
      <c r="S7" s="65">
        <v>0.02</v>
      </c>
      <c r="T7" s="65">
        <v>0.02</v>
      </c>
      <c r="U7" s="65">
        <v>0.02</v>
      </c>
      <c r="V7" s="65">
        <v>0.02</v>
      </c>
      <c r="W7" s="65">
        <v>0.02</v>
      </c>
      <c r="X7" s="65">
        <v>0.02</v>
      </c>
      <c r="Y7" s="65">
        <v>0.02</v>
      </c>
      <c r="Z7" s="65">
        <v>0.02</v>
      </c>
      <c r="AA7" s="65">
        <v>0.02</v>
      </c>
      <c r="AB7" s="65">
        <v>0.02</v>
      </c>
    </row>
    <row r="9" spans="1:81" x14ac:dyDescent="0.35">
      <c r="B9" t="s">
        <v>172</v>
      </c>
      <c r="C9" t="s">
        <v>173</v>
      </c>
      <c r="D9" t="s">
        <v>174</v>
      </c>
      <c r="E9" t="s">
        <v>175</v>
      </c>
      <c r="F9" t="s">
        <v>176</v>
      </c>
      <c r="G9" t="s">
        <v>177</v>
      </c>
      <c r="H9" t="s">
        <v>178</v>
      </c>
      <c r="I9" t="s">
        <v>179</v>
      </c>
      <c r="J9" t="s">
        <v>180</v>
      </c>
      <c r="K9" t="s">
        <v>181</v>
      </c>
      <c r="L9" t="s">
        <v>182</v>
      </c>
      <c r="M9" t="s">
        <v>183</v>
      </c>
      <c r="N9" t="s">
        <v>184</v>
      </c>
      <c r="O9" t="s">
        <v>185</v>
      </c>
      <c r="P9" t="s">
        <v>186</v>
      </c>
      <c r="Q9" t="s">
        <v>187</v>
      </c>
      <c r="R9" t="s">
        <v>188</v>
      </c>
      <c r="S9" t="s">
        <v>189</v>
      </c>
      <c r="T9" t="s">
        <v>190</v>
      </c>
      <c r="U9" t="s">
        <v>86</v>
      </c>
      <c r="V9" t="s">
        <v>191</v>
      </c>
      <c r="W9" t="s">
        <v>192</v>
      </c>
      <c r="X9" t="s">
        <v>193</v>
      </c>
      <c r="Y9" t="s">
        <v>194</v>
      </c>
      <c r="Z9" t="s">
        <v>195</v>
      </c>
      <c r="AA9" t="s">
        <v>196</v>
      </c>
      <c r="AB9" t="s">
        <v>197</v>
      </c>
      <c r="AC9" t="s">
        <v>198</v>
      </c>
      <c r="AD9" t="s">
        <v>199</v>
      </c>
      <c r="AE9" t="s">
        <v>96</v>
      </c>
      <c r="AF9" t="s">
        <v>200</v>
      </c>
      <c r="AG9" t="s">
        <v>201</v>
      </c>
      <c r="AH9" t="s">
        <v>202</v>
      </c>
      <c r="AI9" t="s">
        <v>203</v>
      </c>
      <c r="AJ9" t="s">
        <v>204</v>
      </c>
      <c r="AK9" t="s">
        <v>205</v>
      </c>
      <c r="AL9" t="s">
        <v>206</v>
      </c>
      <c r="AM9" t="s">
        <v>207</v>
      </c>
      <c r="AN9" t="s">
        <v>208</v>
      </c>
      <c r="AO9" t="s">
        <v>106</v>
      </c>
      <c r="AP9" t="s">
        <v>209</v>
      </c>
      <c r="AQ9" t="s">
        <v>210</v>
      </c>
      <c r="AR9" t="s">
        <v>211</v>
      </c>
      <c r="AS9" t="s">
        <v>212</v>
      </c>
      <c r="AT9" t="s">
        <v>213</v>
      </c>
      <c r="AU9" t="s">
        <v>214</v>
      </c>
      <c r="AV9" t="s">
        <v>215</v>
      </c>
      <c r="AW9" t="s">
        <v>216</v>
      </c>
      <c r="AX9" t="s">
        <v>217</v>
      </c>
      <c r="AY9" t="s">
        <v>152</v>
      </c>
      <c r="AZ9" t="s">
        <v>218</v>
      </c>
      <c r="BA9" t="s">
        <v>219</v>
      </c>
      <c r="BB9" t="s">
        <v>220</v>
      </c>
      <c r="BC9" t="s">
        <v>221</v>
      </c>
      <c r="BD9" t="s">
        <v>222</v>
      </c>
      <c r="BE9" t="s">
        <v>223</v>
      </c>
      <c r="BF9" t="s">
        <v>224</v>
      </c>
      <c r="BG9" t="s">
        <v>225</v>
      </c>
      <c r="BH9" t="s">
        <v>226</v>
      </c>
      <c r="BI9" t="s">
        <v>127</v>
      </c>
      <c r="BJ9" t="s">
        <v>128</v>
      </c>
      <c r="BK9" t="s">
        <v>129</v>
      </c>
      <c r="BL9" t="s">
        <v>227</v>
      </c>
      <c r="BM9" t="s">
        <v>228</v>
      </c>
      <c r="BN9" t="s">
        <v>229</v>
      </c>
      <c r="BO9" t="s">
        <v>230</v>
      </c>
      <c r="BP9" t="s">
        <v>231</v>
      </c>
      <c r="BQ9" t="s">
        <v>232</v>
      </c>
      <c r="BR9" t="s">
        <v>233</v>
      </c>
      <c r="BS9" t="s">
        <v>234</v>
      </c>
      <c r="BT9" t="s">
        <v>235</v>
      </c>
      <c r="BU9" t="s">
        <v>236</v>
      </c>
      <c r="BV9" t="s">
        <v>237</v>
      </c>
      <c r="BW9" t="s">
        <v>238</v>
      </c>
      <c r="BX9" t="s">
        <v>239</v>
      </c>
      <c r="BY9" t="s">
        <v>240</v>
      </c>
      <c r="BZ9" t="s">
        <v>241</v>
      </c>
      <c r="CA9" t="s">
        <v>242</v>
      </c>
      <c r="CB9" t="s">
        <v>243</v>
      </c>
      <c r="CC9" t="s">
        <v>244</v>
      </c>
    </row>
    <row r="10" spans="1:81" x14ac:dyDescent="0.35">
      <c r="A10" t="s">
        <v>245</v>
      </c>
      <c r="B10" s="65">
        <v>0.02</v>
      </c>
      <c r="C10" s="65">
        <v>0.02</v>
      </c>
      <c r="D10" s="65">
        <v>0.02</v>
      </c>
      <c r="E10" s="65">
        <v>0.02</v>
      </c>
      <c r="F10" s="65">
        <v>0.02</v>
      </c>
      <c r="G10" s="65">
        <v>0.02</v>
      </c>
      <c r="H10" s="65">
        <v>0.02</v>
      </c>
      <c r="I10" s="65">
        <v>0.02</v>
      </c>
      <c r="J10" s="65">
        <v>0.02</v>
      </c>
      <c r="K10" s="65">
        <v>0.02</v>
      </c>
      <c r="L10" s="65">
        <v>0.02</v>
      </c>
      <c r="M10" s="65">
        <v>0.02</v>
      </c>
      <c r="N10" s="65">
        <v>0.02</v>
      </c>
      <c r="O10" s="65">
        <v>0.02</v>
      </c>
      <c r="P10" s="65">
        <v>0.02</v>
      </c>
      <c r="Q10" s="65">
        <v>0.02</v>
      </c>
      <c r="R10" s="65">
        <v>0.02</v>
      </c>
      <c r="S10" s="65">
        <v>0.02</v>
      </c>
      <c r="T10" s="65">
        <v>0.02</v>
      </c>
      <c r="U10" s="65">
        <v>0.02</v>
      </c>
      <c r="V10" s="65">
        <v>0.02</v>
      </c>
      <c r="W10" s="65">
        <v>0.02</v>
      </c>
      <c r="X10" s="65">
        <v>0.02</v>
      </c>
      <c r="Y10" s="65">
        <v>0.02</v>
      </c>
      <c r="Z10" s="65">
        <v>0.02</v>
      </c>
      <c r="AA10" s="65">
        <v>0.02</v>
      </c>
      <c r="AB10" s="65">
        <v>0.02</v>
      </c>
      <c r="AC10" s="65">
        <v>0.02</v>
      </c>
      <c r="AD10" s="65">
        <v>0.02</v>
      </c>
      <c r="AE10" s="65">
        <v>0.02</v>
      </c>
      <c r="AF10" s="65">
        <v>0.02</v>
      </c>
      <c r="AG10" s="65">
        <v>0.02</v>
      </c>
      <c r="AH10" s="65">
        <v>0.02</v>
      </c>
      <c r="AI10" s="65">
        <v>0.02</v>
      </c>
      <c r="AJ10" s="65">
        <v>0.02</v>
      </c>
      <c r="AK10" s="65">
        <v>0.02</v>
      </c>
      <c r="AL10" s="65">
        <v>0.02</v>
      </c>
      <c r="AM10" s="65">
        <v>0.02</v>
      </c>
      <c r="AN10" s="65">
        <v>0.02</v>
      </c>
      <c r="AO10" s="65">
        <v>0.02</v>
      </c>
      <c r="AP10" s="65">
        <v>0.02</v>
      </c>
      <c r="AQ10" s="65">
        <v>0.02</v>
      </c>
      <c r="AR10" s="65">
        <v>0.02</v>
      </c>
      <c r="AS10" s="65">
        <v>0.02</v>
      </c>
      <c r="AT10" s="65">
        <v>0.02</v>
      </c>
      <c r="AU10" s="65">
        <v>0.02</v>
      </c>
      <c r="AV10" s="65">
        <v>0.02</v>
      </c>
      <c r="AW10" s="65">
        <v>0.02</v>
      </c>
      <c r="AX10" s="65">
        <v>0.02</v>
      </c>
      <c r="AY10" s="65">
        <v>0.02</v>
      </c>
      <c r="AZ10" s="65">
        <v>0.02</v>
      </c>
      <c r="BA10" s="65">
        <v>0.02</v>
      </c>
      <c r="BB10" s="65">
        <v>0.02</v>
      </c>
      <c r="BC10" s="65">
        <v>0.02</v>
      </c>
      <c r="BD10" s="65">
        <v>0.02</v>
      </c>
      <c r="BE10" s="65">
        <v>0.02</v>
      </c>
      <c r="BF10" s="65">
        <v>0.02</v>
      </c>
      <c r="BG10" s="65">
        <v>0.02</v>
      </c>
      <c r="BH10" s="65">
        <v>0.02</v>
      </c>
      <c r="BI10" s="65">
        <v>0.02</v>
      </c>
      <c r="BJ10" s="65">
        <v>0.02</v>
      </c>
      <c r="BK10" s="65">
        <v>0.02</v>
      </c>
      <c r="BL10" s="65">
        <v>0.02</v>
      </c>
      <c r="BM10" s="65">
        <v>0.02</v>
      </c>
      <c r="BN10" s="65">
        <v>0.02</v>
      </c>
      <c r="BO10" s="65">
        <v>0.02</v>
      </c>
      <c r="BP10" s="65">
        <v>0.02</v>
      </c>
      <c r="BQ10" s="65">
        <v>0.02</v>
      </c>
      <c r="BR10" s="65">
        <v>0.02</v>
      </c>
      <c r="BS10" s="65">
        <v>0.02</v>
      </c>
      <c r="BT10" s="65">
        <v>0.02</v>
      </c>
      <c r="BU10" s="65">
        <v>0.02</v>
      </c>
      <c r="BV10" s="65">
        <v>0.02</v>
      </c>
      <c r="BW10" s="65">
        <v>0.02</v>
      </c>
      <c r="BX10" s="65">
        <v>0.02</v>
      </c>
      <c r="BY10" s="65">
        <v>0.02</v>
      </c>
      <c r="BZ10" s="65">
        <v>0.02</v>
      </c>
      <c r="CA10" s="65">
        <v>0.02</v>
      </c>
      <c r="CB10" s="65">
        <v>0.02</v>
      </c>
      <c r="CC10" s="65">
        <v>0.02</v>
      </c>
    </row>
    <row r="11" spans="1:81" x14ac:dyDescent="0.35">
      <c r="A11" t="s">
        <v>170</v>
      </c>
      <c r="B11" s="65">
        <v>0.03</v>
      </c>
      <c r="C11" s="65">
        <v>0.03</v>
      </c>
      <c r="D11" s="65">
        <v>0.03</v>
      </c>
      <c r="E11" s="65">
        <v>0.03</v>
      </c>
      <c r="F11" s="65">
        <v>0.03</v>
      </c>
      <c r="G11" s="65">
        <v>0.03</v>
      </c>
      <c r="H11" s="65">
        <v>0.03</v>
      </c>
      <c r="I11" s="65">
        <v>0.03</v>
      </c>
      <c r="J11" s="65">
        <v>0.03</v>
      </c>
      <c r="K11" s="65">
        <v>0.03</v>
      </c>
      <c r="L11" s="65">
        <v>0.03</v>
      </c>
      <c r="M11" s="65">
        <v>0.03</v>
      </c>
      <c r="N11" s="65">
        <v>0.03</v>
      </c>
      <c r="O11" s="65">
        <v>0.03</v>
      </c>
      <c r="P11" s="65">
        <v>0.03</v>
      </c>
      <c r="Q11" s="65">
        <v>0.03</v>
      </c>
      <c r="R11" s="65">
        <v>0.03</v>
      </c>
      <c r="S11" s="65">
        <v>0.03</v>
      </c>
      <c r="T11" s="65">
        <v>0.03</v>
      </c>
      <c r="U11" s="65">
        <v>0.03</v>
      </c>
      <c r="V11" s="65">
        <v>0.03</v>
      </c>
      <c r="W11" s="65">
        <v>0.03</v>
      </c>
      <c r="X11" s="65">
        <v>0.03</v>
      </c>
      <c r="Y11" s="65">
        <v>0.03</v>
      </c>
      <c r="Z11" s="65">
        <v>0.03</v>
      </c>
      <c r="AA11" s="65">
        <v>0.03</v>
      </c>
      <c r="AB11" s="65">
        <v>0.03</v>
      </c>
      <c r="AC11" s="65">
        <v>0.03</v>
      </c>
      <c r="AD11" s="65">
        <v>0.03</v>
      </c>
      <c r="AE11" s="65">
        <v>0.03</v>
      </c>
      <c r="AF11" s="65">
        <v>0.03</v>
      </c>
      <c r="AG11" s="65">
        <v>0.03</v>
      </c>
      <c r="AH11" s="65">
        <v>0.03</v>
      </c>
      <c r="AI11" s="65">
        <v>0.03</v>
      </c>
      <c r="AJ11" s="65">
        <v>0.03</v>
      </c>
      <c r="AK11" s="65">
        <v>0.03</v>
      </c>
      <c r="AL11" s="65">
        <v>0.03</v>
      </c>
      <c r="AM11" s="65">
        <v>0.03</v>
      </c>
      <c r="AN11" s="65">
        <v>0.03</v>
      </c>
      <c r="AO11" s="65">
        <v>0.03</v>
      </c>
      <c r="AP11" s="65">
        <v>0.03</v>
      </c>
      <c r="AQ11" s="65">
        <v>0.03</v>
      </c>
      <c r="AR11" s="65">
        <v>0.03</v>
      </c>
      <c r="AS11" s="65">
        <v>0.03</v>
      </c>
      <c r="AT11" s="65">
        <v>0.03</v>
      </c>
      <c r="AU11" s="65">
        <v>0.03</v>
      </c>
      <c r="AV11" s="65">
        <v>0.03</v>
      </c>
      <c r="AW11" s="65">
        <v>0.03</v>
      </c>
      <c r="AX11" s="65">
        <v>0.03</v>
      </c>
      <c r="AY11" s="65">
        <v>0.03</v>
      </c>
      <c r="AZ11" s="65">
        <v>0.03</v>
      </c>
      <c r="BA11" s="65">
        <v>0.03</v>
      </c>
      <c r="BB11" s="65">
        <v>0.03</v>
      </c>
      <c r="BC11" s="65">
        <v>0.03</v>
      </c>
      <c r="BD11" s="65">
        <v>0.03</v>
      </c>
      <c r="BE11" s="65">
        <v>0.03</v>
      </c>
      <c r="BF11" s="65">
        <v>0.03</v>
      </c>
      <c r="BG11" s="65">
        <v>0.03</v>
      </c>
      <c r="BH11" s="65">
        <v>0.03</v>
      </c>
      <c r="BI11" s="65">
        <v>0.03</v>
      </c>
      <c r="BJ11" s="65">
        <v>0.03</v>
      </c>
      <c r="BK11" s="65">
        <v>0.03</v>
      </c>
      <c r="BL11" s="65">
        <v>0.03</v>
      </c>
      <c r="BM11" s="65">
        <v>0.03</v>
      </c>
      <c r="BN11" s="65">
        <v>0.03</v>
      </c>
      <c r="BO11" s="65">
        <v>0.03</v>
      </c>
      <c r="BP11" s="65">
        <v>0.03</v>
      </c>
      <c r="BQ11" s="65">
        <v>0.03</v>
      </c>
      <c r="BR11" s="65">
        <v>0.03</v>
      </c>
      <c r="BS11" s="65">
        <v>0.03</v>
      </c>
      <c r="BT11" s="65">
        <v>0.03</v>
      </c>
      <c r="BU11" s="65">
        <v>0.03</v>
      </c>
      <c r="BV11" s="65">
        <v>0.03</v>
      </c>
      <c r="BW11" s="65">
        <v>0.03</v>
      </c>
      <c r="BX11" s="65">
        <v>0.03</v>
      </c>
      <c r="BY11" s="65">
        <v>0.03</v>
      </c>
      <c r="BZ11" s="65">
        <v>0.03</v>
      </c>
      <c r="CA11" s="65">
        <v>0.03</v>
      </c>
      <c r="CB11" s="65">
        <v>0.03</v>
      </c>
      <c r="CC11" s="65">
        <v>0.03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209B5-3F06-4F6B-BFD5-7626AB6657A1}">
  <sheetPr codeName="Sheet11">
    <tabColor rgb="FF00B0F0"/>
  </sheetPr>
  <dimension ref="A1:CD41"/>
  <sheetViews>
    <sheetView workbookViewId="0">
      <pane xSplit="2" ySplit="1" topLeftCell="BL19" activePane="bottomRight" state="frozen"/>
      <selection pane="topRight" activeCell="L18" sqref="L18"/>
      <selection pane="bottomLeft" activeCell="L18" sqref="L18"/>
      <selection pane="bottomRight" sqref="A1:XFD1048576"/>
    </sheetView>
  </sheetViews>
  <sheetFormatPr defaultColWidth="8.7265625" defaultRowHeight="14.5" x14ac:dyDescent="0.35"/>
  <cols>
    <col min="1" max="1" width="3.7265625" style="5" customWidth="1"/>
    <col min="2" max="2" width="32.26953125" style="5" customWidth="1"/>
    <col min="3" max="3" width="12.7265625" style="5" customWidth="1"/>
    <col min="4" max="8" width="12.26953125" style="5" bestFit="1" customWidth="1"/>
    <col min="9" max="9" width="12.7265625" style="5" customWidth="1"/>
    <col min="10" max="81" width="12.26953125" style="5" bestFit="1" customWidth="1"/>
    <col min="82" max="82" width="12.54296875" style="5" bestFit="1" customWidth="1"/>
    <col min="83" max="16384" width="8.7265625" style="5"/>
  </cols>
  <sheetData>
    <row r="1" spans="1:36" ht="18.5" x14ac:dyDescent="0.35">
      <c r="A1" s="233" t="s">
        <v>17</v>
      </c>
      <c r="B1" s="233"/>
      <c r="C1" s="233"/>
      <c r="D1" s="233"/>
      <c r="E1" s="233"/>
      <c r="F1" s="233"/>
      <c r="G1" s="233"/>
      <c r="H1" s="233"/>
      <c r="I1" s="233"/>
    </row>
    <row r="2" spans="1:36" ht="18.5" x14ac:dyDescent="0.35">
      <c r="A2" s="43"/>
      <c r="B2" s="43"/>
      <c r="C2" s="43"/>
      <c r="D2" s="43"/>
      <c r="E2" s="43"/>
      <c r="F2" s="43"/>
      <c r="G2" s="43"/>
      <c r="H2" s="43"/>
      <c r="I2" s="43"/>
    </row>
    <row r="3" spans="1:36" ht="18.5" x14ac:dyDescent="0.35">
      <c r="A3" s="43"/>
      <c r="B3" s="43"/>
      <c r="C3" s="43"/>
      <c r="D3" s="43"/>
      <c r="E3" s="43"/>
      <c r="F3" s="43"/>
      <c r="G3" s="43"/>
      <c r="H3" s="43"/>
      <c r="I3" s="43"/>
    </row>
    <row r="4" spans="1:36" ht="15.5" x14ac:dyDescent="0.35">
      <c r="A4" s="232" t="s">
        <v>246</v>
      </c>
      <c r="B4" s="232"/>
      <c r="C4" s="232"/>
      <c r="D4" s="232"/>
      <c r="E4" s="232"/>
      <c r="F4" s="232"/>
      <c r="G4" s="232"/>
      <c r="H4" s="232"/>
      <c r="I4" s="232"/>
    </row>
    <row r="5" spans="1:36" ht="15.75" customHeight="1" x14ac:dyDescent="0.35">
      <c r="A5" s="44" t="s">
        <v>23</v>
      </c>
      <c r="B5" s="44"/>
      <c r="C5" s="44"/>
      <c r="D5" s="44"/>
      <c r="E5" s="44"/>
      <c r="F5" s="44"/>
      <c r="G5" s="44"/>
      <c r="H5" s="44"/>
      <c r="I5" s="44"/>
      <c r="J5" s="45"/>
      <c r="K5" s="45"/>
      <c r="L5" s="45"/>
      <c r="M5" s="45"/>
    </row>
    <row r="6" spans="1:36" ht="15.5" x14ac:dyDescent="0.35">
      <c r="A6" s="44" t="s">
        <v>247</v>
      </c>
      <c r="B6" s="44"/>
      <c r="C6" s="44"/>
      <c r="D6" s="44"/>
      <c r="E6" s="44"/>
      <c r="F6" s="44"/>
      <c r="G6" s="44"/>
      <c r="H6" s="44"/>
      <c r="I6" s="220"/>
      <c r="J6" s="194"/>
      <c r="K6" s="45"/>
      <c r="L6" s="45"/>
      <c r="M6" s="45"/>
    </row>
    <row r="7" spans="1:36" ht="15.5" x14ac:dyDescent="0.35">
      <c r="A7" s="44" t="s">
        <v>248</v>
      </c>
      <c r="B7" s="44"/>
      <c r="C7" s="44"/>
      <c r="D7" s="44"/>
      <c r="E7" s="44"/>
      <c r="F7" s="44"/>
      <c r="G7" s="44"/>
      <c r="H7" s="44"/>
      <c r="I7" s="220"/>
      <c r="J7" s="194"/>
      <c r="K7" s="45"/>
      <c r="L7" s="45"/>
      <c r="M7" s="45"/>
    </row>
    <row r="8" spans="1:36" ht="15.75" customHeight="1" x14ac:dyDescent="0.35">
      <c r="A8" s="44" t="s">
        <v>249</v>
      </c>
      <c r="B8" s="44"/>
      <c r="C8" s="44"/>
      <c r="D8" s="44"/>
      <c r="E8" s="44"/>
      <c r="F8" s="44"/>
      <c r="G8" s="44"/>
      <c r="H8" s="44"/>
      <c r="I8" s="44"/>
      <c r="J8" s="195"/>
      <c r="K8" s="45"/>
      <c r="L8" s="45"/>
      <c r="M8" s="45"/>
    </row>
    <row r="9" spans="1:36" ht="15.75" customHeight="1" x14ac:dyDescent="0.35">
      <c r="A9" s="44"/>
      <c r="B9" s="44"/>
      <c r="C9" s="44"/>
      <c r="D9" s="44"/>
      <c r="E9" s="44"/>
      <c r="F9" s="44"/>
      <c r="G9" s="44"/>
      <c r="H9" s="44"/>
      <c r="I9" s="44"/>
      <c r="J9" s="45"/>
      <c r="K9" s="45"/>
      <c r="L9" s="45"/>
      <c r="M9" s="45"/>
    </row>
    <row r="10" spans="1:36" ht="15.75" customHeight="1" x14ac:dyDescent="0.35">
      <c r="A10" s="43" t="s">
        <v>250</v>
      </c>
      <c r="B10" s="44"/>
      <c r="C10" s="44"/>
      <c r="D10" s="44"/>
      <c r="E10" s="44"/>
      <c r="F10" s="249" t="s">
        <v>251</v>
      </c>
      <c r="G10" s="249"/>
      <c r="H10" s="249"/>
      <c r="I10" s="249"/>
      <c r="J10" s="45"/>
      <c r="K10" s="45"/>
      <c r="L10" s="45"/>
      <c r="M10" s="45"/>
    </row>
    <row r="11" spans="1:36" ht="15" customHeight="1" x14ac:dyDescent="0.35">
      <c r="A11" s="46" t="s">
        <v>24</v>
      </c>
      <c r="B11" s="46"/>
      <c r="C11" s="47" t="s">
        <v>25</v>
      </c>
      <c r="D11" s="47" t="s">
        <v>26</v>
      </c>
      <c r="E11" s="47" t="s">
        <v>0</v>
      </c>
      <c r="F11" s="215" t="s">
        <v>27</v>
      </c>
      <c r="G11" s="215" t="s">
        <v>28</v>
      </c>
      <c r="H11" s="215" t="s">
        <v>29</v>
      </c>
      <c r="I11" s="215" t="s">
        <v>30</v>
      </c>
      <c r="J11" s="47" t="s">
        <v>31</v>
      </c>
      <c r="K11" s="47" t="s">
        <v>32</v>
      </c>
      <c r="L11" s="47" t="s">
        <v>33</v>
      </c>
      <c r="M11" s="47" t="s">
        <v>34</v>
      </c>
      <c r="N11" s="47" t="s">
        <v>35</v>
      </c>
      <c r="O11" s="47" t="s">
        <v>36</v>
      </c>
      <c r="P11" s="47" t="s">
        <v>37</v>
      </c>
      <c r="Q11" s="47" t="s">
        <v>38</v>
      </c>
      <c r="R11" s="47" t="s">
        <v>39</v>
      </c>
      <c r="S11" s="47" t="s">
        <v>40</v>
      </c>
      <c r="T11" s="47" t="s">
        <v>41</v>
      </c>
      <c r="U11" s="47" t="s">
        <v>154</v>
      </c>
      <c r="V11" s="47" t="s">
        <v>155</v>
      </c>
      <c r="W11" s="47" t="s">
        <v>156</v>
      </c>
      <c r="X11" s="47" t="s">
        <v>157</v>
      </c>
      <c r="Y11" s="47" t="s">
        <v>158</v>
      </c>
      <c r="Z11" s="47" t="s">
        <v>58</v>
      </c>
      <c r="AA11" s="47" t="s">
        <v>159</v>
      </c>
      <c r="AB11" s="47" t="s">
        <v>160</v>
      </c>
      <c r="AC11" s="47" t="s">
        <v>161</v>
      </c>
      <c r="AD11" s="47" t="s">
        <v>162</v>
      </c>
      <c r="AE11" s="47" t="s">
        <v>163</v>
      </c>
      <c r="AF11" s="47" t="s">
        <v>164</v>
      </c>
      <c r="AG11" s="47" t="s">
        <v>165</v>
      </c>
      <c r="AH11" s="47" t="s">
        <v>166</v>
      </c>
      <c r="AI11" s="47" t="s">
        <v>167</v>
      </c>
      <c r="AJ11" s="47" t="s">
        <v>67</v>
      </c>
    </row>
    <row r="12" spans="1:36" ht="15" customHeight="1" x14ac:dyDescent="0.35">
      <c r="A12" s="46"/>
      <c r="B12" s="46" t="s">
        <v>49</v>
      </c>
      <c r="C12" s="47"/>
      <c r="D12" s="47"/>
      <c r="E12" s="47"/>
      <c r="F12" s="216">
        <v>701000</v>
      </c>
      <c r="G12" s="217">
        <v>1494020</v>
      </c>
      <c r="H12" s="217">
        <v>1306331</v>
      </c>
      <c r="I12" s="217">
        <v>1725553</v>
      </c>
      <c r="J12" s="41">
        <v>2155066.6959158401</v>
      </c>
      <c r="K12" s="41">
        <v>3822014.5</v>
      </c>
      <c r="L12" s="41">
        <v>3898454.79</v>
      </c>
      <c r="M12" s="41">
        <v>3976423.8858000003</v>
      </c>
      <c r="N12" s="41">
        <v>4055952.3635160006</v>
      </c>
      <c r="O12" s="41">
        <v>4137071.4107863205</v>
      </c>
      <c r="P12" s="41">
        <v>4219812.8390020467</v>
      </c>
      <c r="Q12" s="41">
        <v>4304209.0957820881</v>
      </c>
      <c r="R12" s="41">
        <v>4390293.2776977299</v>
      </c>
      <c r="S12" s="41">
        <v>4478099.1432516845</v>
      </c>
      <c r="T12" s="41">
        <v>4567661.1261167182</v>
      </c>
      <c r="U12" s="41">
        <v>4659014.3486390524</v>
      </c>
      <c r="V12" s="41">
        <v>4752194.6356118331</v>
      </c>
      <c r="W12" s="41">
        <v>4847238.5283240695</v>
      </c>
      <c r="X12" s="41">
        <v>4944183.2988905506</v>
      </c>
      <c r="Y12" s="41">
        <v>5043066.9648683621</v>
      </c>
      <c r="Z12" s="41">
        <v>5143928.3041657293</v>
      </c>
      <c r="AA12" s="41">
        <v>5246806.8702490442</v>
      </c>
      <c r="AB12" s="41">
        <v>5351743.0076540252</v>
      </c>
      <c r="AC12" s="41">
        <v>5458777.8678071061</v>
      </c>
      <c r="AD12" s="41">
        <v>5567953.4251632486</v>
      </c>
      <c r="AE12" s="41">
        <v>5679312.4936665138</v>
      </c>
      <c r="AF12" s="41">
        <v>5792898.7435398446</v>
      </c>
      <c r="AG12" s="41">
        <v>5908756.7184106419</v>
      </c>
      <c r="AH12" s="41">
        <v>6026931.8527788548</v>
      </c>
      <c r="AI12" s="41">
        <v>6147470.4898344316</v>
      </c>
      <c r="AJ12" s="41">
        <v>6270419.8996311203</v>
      </c>
    </row>
    <row r="13" spans="1:36" x14ac:dyDescent="0.35">
      <c r="A13" s="30"/>
      <c r="B13" s="34" t="s">
        <v>252</v>
      </c>
      <c r="C13" s="41"/>
      <c r="D13" s="41"/>
      <c r="E13" s="41"/>
      <c r="F13" s="217">
        <v>406640</v>
      </c>
      <c r="G13" s="217">
        <v>409349</v>
      </c>
      <c r="H13" s="217">
        <v>469548</v>
      </c>
      <c r="I13" s="217">
        <v>595052</v>
      </c>
      <c r="J13" s="41">
        <v>514000</v>
      </c>
      <c r="K13" s="41">
        <v>628074.52399999998</v>
      </c>
      <c r="L13" s="41">
        <v>1128373.2556799999</v>
      </c>
      <c r="M13" s="41">
        <v>1153264.9859071998</v>
      </c>
      <c r="N13" s="41">
        <v>1242482.7213434877</v>
      </c>
      <c r="O13" s="41">
        <v>1184537.2756305102</v>
      </c>
      <c r="P13" s="41">
        <v>1275258.0211431205</v>
      </c>
      <c r="Q13" s="41">
        <v>1271093.1815659825</v>
      </c>
      <c r="R13" s="41">
        <v>1296045.0451973027</v>
      </c>
      <c r="S13" s="41">
        <v>1430105.6424852484</v>
      </c>
      <c r="T13" s="41">
        <v>1350338.4650232734</v>
      </c>
      <c r="U13" s="41">
        <v>1411307.6584197385</v>
      </c>
      <c r="V13" s="41">
        <v>1406168.9390102138</v>
      </c>
      <c r="W13" s="41">
        <v>1435292.3177904177</v>
      </c>
      <c r="X13" s="41">
        <v>1583120.352854365</v>
      </c>
      <c r="Y13" s="41">
        <v>1494969.3274291507</v>
      </c>
      <c r="Z13" s="41">
        <v>1562098.546577577</v>
      </c>
      <c r="AA13" s="41">
        <v>1557239.2882572885</v>
      </c>
      <c r="AB13" s="41">
        <v>1589104.0740224342</v>
      </c>
      <c r="AC13" s="41">
        <v>1751924.311237715</v>
      </c>
      <c r="AD13" s="41">
        <v>1655308.6786129407</v>
      </c>
      <c r="AE13" s="41">
        <v>1729030.9023349232</v>
      </c>
      <c r="AF13" s="41">
        <v>1723167.9492289033</v>
      </c>
      <c r="AG13" s="41">
        <v>1758851.3082134817</v>
      </c>
      <c r="AH13" s="41">
        <v>1938015.9864153431</v>
      </c>
      <c r="AI13" s="41">
        <v>1831742.5010653064</v>
      </c>
      <c r="AJ13" s="41">
        <v>1913535.772965963</v>
      </c>
    </row>
    <row r="14" spans="1:36" x14ac:dyDescent="0.35">
      <c r="A14" s="30"/>
      <c r="B14" s="34" t="s">
        <v>253</v>
      </c>
      <c r="C14" s="41"/>
      <c r="D14" s="41"/>
      <c r="E14" s="41"/>
      <c r="F14" s="217">
        <v>0</v>
      </c>
      <c r="G14" s="217">
        <v>19800</v>
      </c>
      <c r="H14" s="217">
        <v>92700</v>
      </c>
      <c r="I14" s="217">
        <v>158940</v>
      </c>
      <c r="J14" s="41">
        <v>400000</v>
      </c>
      <c r="K14" s="41">
        <v>400000</v>
      </c>
      <c r="L14" s="41">
        <v>440000</v>
      </c>
      <c r="M14" s="41">
        <v>440000</v>
      </c>
      <c r="N14" s="41">
        <v>440000</v>
      </c>
      <c r="O14" s="41">
        <v>440000</v>
      </c>
      <c r="P14" s="41">
        <v>440000</v>
      </c>
      <c r="Q14" s="41">
        <v>440000</v>
      </c>
      <c r="R14" s="41">
        <v>440000</v>
      </c>
      <c r="S14" s="41">
        <v>440000</v>
      </c>
      <c r="T14" s="41">
        <v>440000</v>
      </c>
      <c r="U14" s="41">
        <v>440000</v>
      </c>
      <c r="V14" s="41">
        <v>440000</v>
      </c>
      <c r="W14" s="41">
        <v>440000</v>
      </c>
      <c r="X14" s="41">
        <v>440000</v>
      </c>
      <c r="Y14" s="41">
        <v>440000</v>
      </c>
      <c r="Z14" s="41">
        <v>440000</v>
      </c>
      <c r="AA14" s="41">
        <v>440000</v>
      </c>
      <c r="AB14" s="41">
        <v>440000</v>
      </c>
      <c r="AC14" s="41">
        <v>440000</v>
      </c>
      <c r="AD14" s="41">
        <v>440000</v>
      </c>
      <c r="AE14" s="41">
        <v>440000</v>
      </c>
      <c r="AF14" s="41">
        <v>440000</v>
      </c>
      <c r="AG14" s="41">
        <v>440000</v>
      </c>
      <c r="AH14" s="41">
        <v>440000</v>
      </c>
      <c r="AI14" s="41">
        <v>440000</v>
      </c>
      <c r="AJ14" s="41">
        <v>440000</v>
      </c>
    </row>
    <row r="15" spans="1:36" ht="15" customHeight="1" x14ac:dyDescent="0.35">
      <c r="A15" s="56"/>
      <c r="B15" s="57" t="s">
        <v>254</v>
      </c>
      <c r="C15" s="189"/>
      <c r="D15" s="189"/>
      <c r="E15" s="189"/>
      <c r="F15" s="189">
        <v>750000</v>
      </c>
      <c r="G15" s="189">
        <v>1100000</v>
      </c>
      <c r="H15" s="189">
        <v>0</v>
      </c>
      <c r="I15" s="189">
        <v>1211602</v>
      </c>
      <c r="J15" s="189">
        <v>1241066.6959158401</v>
      </c>
      <c r="K15" s="189">
        <v>2593939.9759999998</v>
      </c>
      <c r="L15" s="189">
        <v>2130081.5343200001</v>
      </c>
      <c r="M15" s="189">
        <v>2183158.8998928005</v>
      </c>
      <c r="N15" s="189">
        <v>2373469.6421725126</v>
      </c>
      <c r="O15" s="189">
        <v>2512534.13515581</v>
      </c>
      <c r="P15" s="189">
        <v>2504554.817858926</v>
      </c>
      <c r="Q15" s="189">
        <v>2593115.9142161058</v>
      </c>
      <c r="R15" s="189">
        <v>2654248.2325004274</v>
      </c>
      <c r="S15" s="189">
        <v>2607993.5007664361</v>
      </c>
      <c r="T15" s="189">
        <v>2777322.6610934446</v>
      </c>
      <c r="U15" s="189">
        <v>2807706.6902193138</v>
      </c>
      <c r="V15" s="189">
        <v>2906025.696601619</v>
      </c>
      <c r="W15" s="189">
        <v>2971946.2105336515</v>
      </c>
      <c r="X15" s="189">
        <v>2921062.9460361856</v>
      </c>
      <c r="Y15" s="189">
        <v>3108097.6374392114</v>
      </c>
      <c r="Z15" s="189">
        <v>3141829.7575881523</v>
      </c>
      <c r="AA15" s="189">
        <v>3249567.5819917554</v>
      </c>
      <c r="AB15" s="189">
        <v>3322638.933631591</v>
      </c>
      <c r="AC15" s="189">
        <v>3266853.5565693909</v>
      </c>
      <c r="AD15" s="189">
        <v>3472644.7465503076</v>
      </c>
      <c r="AE15" s="189">
        <v>3510281.5913315909</v>
      </c>
      <c r="AF15" s="189">
        <v>3629730.7943109414</v>
      </c>
      <c r="AG15" s="189">
        <v>3709905.4101971602</v>
      </c>
      <c r="AH15" s="189">
        <v>3648915.8663635114</v>
      </c>
      <c r="AI15" s="189">
        <v>3875727.9887691252</v>
      </c>
      <c r="AJ15" s="189">
        <v>3916884.1266651573</v>
      </c>
    </row>
    <row r="16" spans="1:36" x14ac:dyDescent="0.35">
      <c r="A16" s="46"/>
      <c r="B16" s="46" t="s">
        <v>255</v>
      </c>
      <c r="C16" s="46"/>
      <c r="D16" s="30"/>
      <c r="E16" s="30"/>
      <c r="F16" s="218">
        <v>-455640</v>
      </c>
      <c r="G16" s="218">
        <v>-35129</v>
      </c>
      <c r="H16" s="218">
        <v>744083</v>
      </c>
      <c r="I16" s="218">
        <v>-240041</v>
      </c>
      <c r="J16" s="49"/>
      <c r="K16" s="49">
        <v>200000</v>
      </c>
      <c r="L16" s="49">
        <v>200000</v>
      </c>
      <c r="M16" s="49">
        <v>200000</v>
      </c>
      <c r="N16" s="49">
        <v>0</v>
      </c>
      <c r="O16" s="49">
        <v>0</v>
      </c>
      <c r="P16" s="49">
        <v>0</v>
      </c>
      <c r="Q16" s="49">
        <v>0</v>
      </c>
      <c r="R16" s="49">
        <v>0</v>
      </c>
      <c r="S16" s="49">
        <v>0</v>
      </c>
      <c r="T16" s="49">
        <v>0</v>
      </c>
      <c r="U16" s="49">
        <v>0</v>
      </c>
      <c r="V16" s="49">
        <v>0</v>
      </c>
      <c r="W16" s="49">
        <v>0</v>
      </c>
      <c r="X16" s="49">
        <v>0</v>
      </c>
      <c r="Y16" s="49">
        <v>0</v>
      </c>
      <c r="Z16" s="49">
        <v>0</v>
      </c>
      <c r="AA16" s="49">
        <v>0</v>
      </c>
      <c r="AB16" s="49">
        <v>0</v>
      </c>
      <c r="AC16" s="49">
        <v>0</v>
      </c>
      <c r="AD16" s="49">
        <v>0</v>
      </c>
      <c r="AE16" s="49">
        <v>0</v>
      </c>
      <c r="AF16" s="49">
        <v>0</v>
      </c>
      <c r="AG16" s="49">
        <v>0</v>
      </c>
      <c r="AH16" s="49">
        <v>0</v>
      </c>
      <c r="AI16" s="49">
        <v>0</v>
      </c>
      <c r="AJ16" s="49">
        <v>0</v>
      </c>
    </row>
    <row r="17" spans="1:82" x14ac:dyDescent="0.35">
      <c r="A17" s="51"/>
      <c r="B17" s="51"/>
      <c r="C17" s="51"/>
      <c r="F17" s="209"/>
      <c r="G17" s="209"/>
      <c r="H17" s="209"/>
      <c r="I17" s="209"/>
      <c r="J17" s="209"/>
      <c r="K17" s="209"/>
      <c r="L17" s="209"/>
      <c r="M17" s="209"/>
      <c r="N17" s="209"/>
      <c r="O17" s="209"/>
      <c r="P17" s="209"/>
      <c r="Q17" s="209"/>
      <c r="R17" s="209"/>
      <c r="S17" s="209"/>
      <c r="T17" s="209"/>
      <c r="U17" s="209"/>
      <c r="V17" s="209"/>
      <c r="W17" s="209"/>
      <c r="X17" s="209"/>
      <c r="Y17" s="209"/>
      <c r="Z17" s="209"/>
      <c r="AA17" s="209"/>
      <c r="AB17" s="209"/>
      <c r="AC17" s="209"/>
      <c r="AD17" s="209"/>
      <c r="AE17" s="209"/>
      <c r="AF17" s="209"/>
      <c r="AG17" s="209"/>
      <c r="AH17" s="209"/>
      <c r="AI17" s="209"/>
      <c r="AJ17" s="209"/>
    </row>
    <row r="18" spans="1:82" x14ac:dyDescent="0.35">
      <c r="A18" s="51"/>
      <c r="B18" s="51"/>
      <c r="C18" s="51"/>
      <c r="F18" s="51"/>
      <c r="G18" s="199"/>
      <c r="H18" s="199"/>
      <c r="I18" s="199"/>
      <c r="J18" s="199"/>
      <c r="K18" s="199"/>
      <c r="L18" s="199"/>
      <c r="M18" s="199"/>
      <c r="N18" s="199"/>
      <c r="O18" s="199"/>
      <c r="P18" s="199"/>
      <c r="Q18" s="199"/>
      <c r="R18" s="199"/>
      <c r="S18" s="199"/>
      <c r="T18" s="199"/>
    </row>
    <row r="19" spans="1:82" ht="15" customHeight="1" x14ac:dyDescent="0.35">
      <c r="A19" s="43" t="s">
        <v>256</v>
      </c>
      <c r="B19" s="43"/>
      <c r="C19" s="249" t="s">
        <v>251</v>
      </c>
      <c r="D19" s="249"/>
      <c r="E19" s="249"/>
      <c r="F19" s="249"/>
      <c r="G19" s="249"/>
      <c r="H19" s="249"/>
      <c r="I19" s="249"/>
      <c r="J19" s="43" t="s">
        <v>257</v>
      </c>
      <c r="K19" s="202">
        <v>1</v>
      </c>
      <c r="L19" s="202">
        <v>2</v>
      </c>
      <c r="M19" s="202">
        <v>3</v>
      </c>
      <c r="N19" s="202">
        <v>4</v>
      </c>
      <c r="O19" s="202">
        <v>5</v>
      </c>
      <c r="P19" s="202">
        <v>6</v>
      </c>
      <c r="Q19" s="202">
        <v>7</v>
      </c>
      <c r="R19" s="202">
        <v>8</v>
      </c>
      <c r="S19" s="202">
        <v>9</v>
      </c>
      <c r="T19" s="202">
        <v>10</v>
      </c>
      <c r="U19" s="202">
        <v>11</v>
      </c>
      <c r="V19" s="202">
        <v>12</v>
      </c>
      <c r="W19" s="202">
        <v>13</v>
      </c>
      <c r="X19" s="202">
        <v>14</v>
      </c>
      <c r="Y19" s="202">
        <v>15</v>
      </c>
      <c r="Z19" s="202">
        <v>16</v>
      </c>
      <c r="AA19" s="202">
        <v>17</v>
      </c>
      <c r="AB19" s="202">
        <v>18</v>
      </c>
      <c r="AC19" s="202">
        <v>19</v>
      </c>
      <c r="AD19" s="202">
        <v>20</v>
      </c>
      <c r="AE19" s="202">
        <v>21</v>
      </c>
      <c r="AF19" s="202">
        <v>22</v>
      </c>
      <c r="AG19" s="202">
        <v>23</v>
      </c>
      <c r="AH19" s="202">
        <v>24</v>
      </c>
      <c r="AI19" s="202">
        <v>25</v>
      </c>
      <c r="AJ19" s="202">
        <v>26</v>
      </c>
    </row>
    <row r="20" spans="1:82" ht="15" customHeight="1" x14ac:dyDescent="0.35">
      <c r="A20" s="46" t="s">
        <v>24</v>
      </c>
      <c r="B20" s="46"/>
      <c r="C20" s="215" t="s">
        <v>25</v>
      </c>
      <c r="D20" s="215" t="s">
        <v>26</v>
      </c>
      <c r="E20" s="215" t="s">
        <v>0</v>
      </c>
      <c r="F20" s="215" t="s">
        <v>27</v>
      </c>
      <c r="G20" s="215" t="s">
        <v>28</v>
      </c>
      <c r="H20" s="215" t="s">
        <v>29</v>
      </c>
      <c r="I20" s="215" t="s">
        <v>30</v>
      </c>
      <c r="J20" s="47" t="s">
        <v>31</v>
      </c>
      <c r="K20" s="47" t="s">
        <v>32</v>
      </c>
      <c r="L20" s="47" t="s">
        <v>33</v>
      </c>
      <c r="M20" s="47" t="s">
        <v>34</v>
      </c>
      <c r="N20" s="47" t="s">
        <v>35</v>
      </c>
      <c r="O20" s="47" t="s">
        <v>36</v>
      </c>
      <c r="P20" s="47" t="s">
        <v>37</v>
      </c>
      <c r="Q20" s="47" t="s">
        <v>38</v>
      </c>
      <c r="R20" s="47" t="s">
        <v>39</v>
      </c>
      <c r="S20" s="47" t="s">
        <v>40</v>
      </c>
      <c r="T20" s="47" t="s">
        <v>41</v>
      </c>
      <c r="U20" s="47" t="s">
        <v>154</v>
      </c>
      <c r="V20" s="47" t="s">
        <v>155</v>
      </c>
      <c r="W20" s="47" t="s">
        <v>156</v>
      </c>
      <c r="X20" s="47" t="s">
        <v>157</v>
      </c>
      <c r="Y20" s="47" t="s">
        <v>158</v>
      </c>
      <c r="Z20" s="47" t="s">
        <v>58</v>
      </c>
      <c r="AA20" s="47" t="s">
        <v>159</v>
      </c>
      <c r="AB20" s="47" t="s">
        <v>160</v>
      </c>
      <c r="AC20" s="47" t="s">
        <v>161</v>
      </c>
      <c r="AD20" s="47" t="s">
        <v>162</v>
      </c>
      <c r="AE20" s="47" t="s">
        <v>163</v>
      </c>
      <c r="AF20" s="47" t="s">
        <v>164</v>
      </c>
      <c r="AG20" s="47" t="s">
        <v>165</v>
      </c>
      <c r="AH20" s="47" t="s">
        <v>166</v>
      </c>
      <c r="AI20" s="47" t="s">
        <v>167</v>
      </c>
      <c r="AJ20" s="47" t="s">
        <v>67</v>
      </c>
    </row>
    <row r="21" spans="1:82" ht="15" customHeight="1" x14ac:dyDescent="0.35">
      <c r="A21" s="46" t="s">
        <v>42</v>
      </c>
      <c r="B21" s="48" t="s">
        <v>43</v>
      </c>
      <c r="C21" s="218">
        <v>0</v>
      </c>
      <c r="D21" s="218">
        <v>266911</v>
      </c>
      <c r="E21" s="218">
        <v>534774</v>
      </c>
      <c r="F21" s="218">
        <v>990937</v>
      </c>
      <c r="G21" s="218">
        <v>1749083</v>
      </c>
      <c r="H21" s="218">
        <v>2864303</v>
      </c>
      <c r="I21" s="218">
        <v>2886532</v>
      </c>
      <c r="J21" s="203">
        <v>4209248</v>
      </c>
      <c r="K21" s="49">
        <v>5597638.3759158403</v>
      </c>
      <c r="L21" s="49">
        <v>8275542.9275545776</v>
      </c>
      <c r="M21" s="49">
        <v>10529757.605787897</v>
      </c>
      <c r="N21" s="49">
        <v>12870862.869767517</v>
      </c>
      <c r="O21" s="49">
        <v>15437395.454986541</v>
      </c>
      <c r="P21" s="49">
        <v>18181490.52196715</v>
      </c>
      <c r="Q21" s="49">
        <v>20958767.697655585</v>
      </c>
      <c r="R21" s="49">
        <v>23866265.127336524</v>
      </c>
      <c r="S21" s="49">
        <v>26878507.336746998</v>
      </c>
      <c r="T21" s="49">
        <v>29889678.447564639</v>
      </c>
      <c r="U21" s="49">
        <v>33115346.285371553</v>
      </c>
      <c r="V21" s="49">
        <v>36419783.169871442</v>
      </c>
      <c r="W21" s="49">
        <v>39872105.614021137</v>
      </c>
      <c r="X21" s="49">
        <v>43442133.4087651</v>
      </c>
      <c r="Y21" s="49">
        <v>47014828.355932757</v>
      </c>
      <c r="Z21" s="49">
        <v>50828148.418710962</v>
      </c>
      <c r="AA21" s="49">
        <v>54732400.402579784</v>
      </c>
      <c r="AB21" s="49">
        <v>58802953.990610234</v>
      </c>
      <c r="AC21" s="49">
        <v>63007637.234100983</v>
      </c>
      <c r="AD21" s="49">
        <v>67219605.34918189</v>
      </c>
      <c r="AE21" s="49">
        <v>71700544.175969929</v>
      </c>
      <c r="AF21" s="49">
        <v>76286333.929941058</v>
      </c>
      <c r="AG21" s="49">
        <v>81060359.733201116</v>
      </c>
      <c r="AH21" s="49">
        <v>85986170.539396286</v>
      </c>
      <c r="AI21" s="49">
        <v>90924878.963850737</v>
      </c>
      <c r="AJ21" s="49">
        <v>96164480.13707763</v>
      </c>
    </row>
    <row r="22" spans="1:82" ht="15" customHeight="1" x14ac:dyDescent="0.35">
      <c r="A22" s="56" t="s">
        <v>44</v>
      </c>
      <c r="B22" s="57" t="s">
        <v>45</v>
      </c>
      <c r="C22" s="219">
        <v>3.3999999999999998E-3</v>
      </c>
      <c r="D22" s="219">
        <v>3.2332875003278248E-3</v>
      </c>
      <c r="E22" s="219">
        <v>1.1524494459341703E-2</v>
      </c>
      <c r="F22" s="219">
        <v>8.2205024133723947E-3</v>
      </c>
      <c r="G22" s="219">
        <v>8.7017025492786785E-3</v>
      </c>
      <c r="H22" s="219">
        <v>7.7607012945208661E-3</v>
      </c>
      <c r="I22" s="219">
        <v>3.8493943597368747E-2</v>
      </c>
      <c r="J22" s="58">
        <v>3.5000000000000003E-2</v>
      </c>
      <c r="K22" s="58">
        <v>1.4999999999999999E-2</v>
      </c>
      <c r="L22" s="58">
        <v>1.4999999999999999E-2</v>
      </c>
      <c r="M22" s="58">
        <v>1.4999999999999999E-2</v>
      </c>
      <c r="N22" s="58">
        <v>1.4999999999999999E-2</v>
      </c>
      <c r="O22" s="58">
        <v>1.4999999999999999E-2</v>
      </c>
      <c r="P22" s="58">
        <v>1.4999999999999999E-2</v>
      </c>
      <c r="Q22" s="58">
        <v>1.4999999999999999E-2</v>
      </c>
      <c r="R22" s="58">
        <v>1.4999999999999999E-2</v>
      </c>
      <c r="S22" s="58">
        <v>1.4999999999999999E-2</v>
      </c>
      <c r="T22" s="58">
        <v>1.4999999999999999E-2</v>
      </c>
      <c r="U22" s="58">
        <v>1.4999999999999999E-2</v>
      </c>
      <c r="V22" s="58">
        <v>1.4999999999999999E-2</v>
      </c>
      <c r="W22" s="58">
        <v>1.4999999999999999E-2</v>
      </c>
      <c r="X22" s="58">
        <v>1.4999999999999999E-2</v>
      </c>
      <c r="Y22" s="58">
        <v>1.4999999999999999E-2</v>
      </c>
      <c r="Z22" s="58">
        <v>1.4999999999999999E-2</v>
      </c>
      <c r="AA22" s="58">
        <v>1.4999999999999999E-2</v>
      </c>
      <c r="AB22" s="58">
        <v>1.4999999999999999E-2</v>
      </c>
      <c r="AC22" s="58">
        <v>1.4999999999999999E-2</v>
      </c>
      <c r="AD22" s="58">
        <v>1.4999999999999999E-2</v>
      </c>
      <c r="AE22" s="58">
        <v>1.4999999999999999E-2</v>
      </c>
      <c r="AF22" s="58">
        <v>1.4999999999999999E-2</v>
      </c>
      <c r="AG22" s="58">
        <v>1.4999999999999999E-2</v>
      </c>
      <c r="AH22" s="58">
        <v>1.4999999999999999E-2</v>
      </c>
      <c r="AI22" s="58">
        <v>1.4999999999999999E-2</v>
      </c>
      <c r="AJ22" s="58">
        <v>1.4999999999999999E-2</v>
      </c>
    </row>
    <row r="23" spans="1:82" ht="15" customHeight="1" x14ac:dyDescent="0.35">
      <c r="A23" s="46" t="s">
        <v>46</v>
      </c>
      <c r="B23" s="50" t="s">
        <v>47</v>
      </c>
      <c r="C23" s="218">
        <v>0</v>
      </c>
      <c r="D23" s="218">
        <v>863</v>
      </c>
      <c r="E23" s="218">
        <v>6163</v>
      </c>
      <c r="F23" s="218">
        <v>8146</v>
      </c>
      <c r="G23" s="218">
        <v>15220</v>
      </c>
      <c r="H23" s="218">
        <v>22229</v>
      </c>
      <c r="I23" s="218">
        <v>111114</v>
      </c>
      <c r="J23" s="49">
        <v>147323.68000000002</v>
      </c>
      <c r="K23" s="49">
        <v>83964.575638737602</v>
      </c>
      <c r="L23" s="49">
        <v>124133.14391331866</v>
      </c>
      <c r="M23" s="49">
        <v>157946.36408681844</v>
      </c>
      <c r="N23" s="49">
        <v>193062.94304651275</v>
      </c>
      <c r="O23" s="49">
        <v>231560.93182479811</v>
      </c>
      <c r="P23" s="49">
        <v>272722.35782950727</v>
      </c>
      <c r="Q23" s="49">
        <v>314381.51546483376</v>
      </c>
      <c r="R23" s="49">
        <v>357993.97691004787</v>
      </c>
      <c r="S23" s="49">
        <v>403177.61005120497</v>
      </c>
      <c r="T23" s="49">
        <v>448345.17671346955</v>
      </c>
      <c r="U23" s="49">
        <v>496730.19428057328</v>
      </c>
      <c r="V23" s="49">
        <v>546296.74754807167</v>
      </c>
      <c r="W23" s="49">
        <v>598081.584210317</v>
      </c>
      <c r="X23" s="49">
        <v>651632.00113147649</v>
      </c>
      <c r="Y23" s="49">
        <v>705222.42533899134</v>
      </c>
      <c r="Z23" s="49">
        <v>762422.22628066444</v>
      </c>
      <c r="AA23" s="49">
        <v>820986.00603869674</v>
      </c>
      <c r="AB23" s="49">
        <v>882044.30985915347</v>
      </c>
      <c r="AC23" s="49">
        <v>945114.55851151468</v>
      </c>
      <c r="AD23" s="49">
        <v>1008294.0802377283</v>
      </c>
      <c r="AE23" s="49">
        <v>1075508.162639549</v>
      </c>
      <c r="AF23" s="49">
        <v>1144295.0089491159</v>
      </c>
      <c r="AG23" s="49">
        <v>1215905.3959980167</v>
      </c>
      <c r="AH23" s="49">
        <v>1289792.5580909443</v>
      </c>
      <c r="AI23" s="49">
        <v>1363873.184457761</v>
      </c>
      <c r="AJ23" s="49">
        <v>1442467.2020561644</v>
      </c>
    </row>
    <row r="24" spans="1:82" ht="15" customHeight="1" x14ac:dyDescent="0.35">
      <c r="A24" s="56" t="s">
        <v>48</v>
      </c>
      <c r="B24" s="57" t="s">
        <v>254</v>
      </c>
      <c r="C24" s="218">
        <v>266911</v>
      </c>
      <c r="D24" s="218">
        <v>267000</v>
      </c>
      <c r="E24" s="218">
        <v>450000</v>
      </c>
      <c r="F24" s="218">
        <v>750000</v>
      </c>
      <c r="G24" s="218">
        <v>1100000</v>
      </c>
      <c r="H24" s="218"/>
      <c r="I24" s="218">
        <v>1211602</v>
      </c>
      <c r="J24" s="189">
        <v>1241066.6959158401</v>
      </c>
      <c r="K24" s="189">
        <v>2593939.9759999998</v>
      </c>
      <c r="L24" s="189">
        <v>2130081.5343200001</v>
      </c>
      <c r="M24" s="189">
        <v>2183158.8998928005</v>
      </c>
      <c r="N24" s="189">
        <v>2373469.6421725126</v>
      </c>
      <c r="O24" s="189">
        <v>2512534.13515581</v>
      </c>
      <c r="P24" s="189">
        <v>2504554.817858926</v>
      </c>
      <c r="Q24" s="189">
        <v>2593115.9142161058</v>
      </c>
      <c r="R24" s="189">
        <v>2654248.2325004274</v>
      </c>
      <c r="S24" s="189">
        <v>2607993.5007664361</v>
      </c>
      <c r="T24" s="189">
        <v>2777322.6610934446</v>
      </c>
      <c r="U24" s="189">
        <v>2807706.6902193138</v>
      </c>
      <c r="V24" s="189">
        <v>2906025.696601619</v>
      </c>
      <c r="W24" s="189">
        <v>2971946.2105336515</v>
      </c>
      <c r="X24" s="189">
        <v>2921062.9460361856</v>
      </c>
      <c r="Y24" s="189">
        <v>3108097.6374392114</v>
      </c>
      <c r="Z24" s="189">
        <v>3141829.7575881523</v>
      </c>
      <c r="AA24" s="189">
        <v>3249567.5819917554</v>
      </c>
      <c r="AB24" s="189">
        <v>3322638.933631591</v>
      </c>
      <c r="AC24" s="189">
        <v>3266853.5565693909</v>
      </c>
      <c r="AD24" s="189">
        <v>3472644.7465503076</v>
      </c>
      <c r="AE24" s="189">
        <v>3510281.5913315909</v>
      </c>
      <c r="AF24" s="189">
        <v>3629730.7943109414</v>
      </c>
      <c r="AG24" s="189">
        <v>3709905.4101971602</v>
      </c>
      <c r="AH24" s="189">
        <v>3648915.8663635114</v>
      </c>
      <c r="AI24" s="189">
        <v>3875727.9887691252</v>
      </c>
      <c r="AJ24" s="189">
        <v>3916884.1266651573</v>
      </c>
    </row>
    <row r="25" spans="1:82" ht="15" customHeight="1" x14ac:dyDescent="0.35">
      <c r="A25" s="46" t="s">
        <v>50</v>
      </c>
      <c r="B25" s="48" t="s">
        <v>51</v>
      </c>
      <c r="C25" s="218">
        <v>266911</v>
      </c>
      <c r="D25" s="218">
        <v>534774</v>
      </c>
      <c r="E25" s="218">
        <v>990937</v>
      </c>
      <c r="F25" s="218">
        <v>1749083</v>
      </c>
      <c r="G25" s="218">
        <v>2864303</v>
      </c>
      <c r="H25" s="218">
        <v>2886532</v>
      </c>
      <c r="I25" s="218">
        <v>4209248</v>
      </c>
      <c r="J25" s="49">
        <v>5597638.3759158403</v>
      </c>
      <c r="K25" s="49">
        <v>8275542.9275545776</v>
      </c>
      <c r="L25" s="49">
        <v>10529757.605787897</v>
      </c>
      <c r="M25" s="49">
        <v>12870862.869767517</v>
      </c>
      <c r="N25" s="49">
        <v>15437395.454986541</v>
      </c>
      <c r="O25" s="49">
        <v>18181490.52196715</v>
      </c>
      <c r="P25" s="49">
        <v>20958767.697655585</v>
      </c>
      <c r="Q25" s="49">
        <v>23866265.127336524</v>
      </c>
      <c r="R25" s="49">
        <v>26878507.336746998</v>
      </c>
      <c r="S25" s="49">
        <v>29889678.447564639</v>
      </c>
      <c r="T25" s="49">
        <v>33115346.285371553</v>
      </c>
      <c r="U25" s="49">
        <v>36419783.169871442</v>
      </c>
      <c r="V25" s="49">
        <v>39872105.614021137</v>
      </c>
      <c r="W25" s="49">
        <v>43442133.4087651</v>
      </c>
      <c r="X25" s="49">
        <v>47014828.355932757</v>
      </c>
      <c r="Y25" s="49">
        <v>50828148.418710962</v>
      </c>
      <c r="Z25" s="49">
        <v>54732400.402579784</v>
      </c>
      <c r="AA25" s="49">
        <v>58802953.990610234</v>
      </c>
      <c r="AB25" s="49">
        <v>63007637.234100983</v>
      </c>
      <c r="AC25" s="49">
        <v>67219605.34918189</v>
      </c>
      <c r="AD25" s="49">
        <v>71700544.175969929</v>
      </c>
      <c r="AE25" s="49">
        <v>76286333.929941058</v>
      </c>
      <c r="AF25" s="49">
        <v>81060359.733201116</v>
      </c>
      <c r="AG25" s="49">
        <v>85986170.539396286</v>
      </c>
      <c r="AH25" s="49">
        <v>90924878.963850737</v>
      </c>
      <c r="AI25" s="49">
        <v>96164480.13707763</v>
      </c>
      <c r="AJ25" s="49">
        <v>101523831.46579896</v>
      </c>
    </row>
    <row r="26" spans="1:82" x14ac:dyDescent="0.35">
      <c r="A26" s="235"/>
      <c r="B26" s="235"/>
      <c r="C26" s="235"/>
    </row>
    <row r="27" spans="1:82" ht="18.5" x14ac:dyDescent="0.35">
      <c r="A27" s="43" t="s">
        <v>258</v>
      </c>
      <c r="B27" s="51"/>
      <c r="C27" s="51">
        <v>1</v>
      </c>
      <c r="D27" s="51">
        <v>2</v>
      </c>
      <c r="E27" s="51">
        <v>3</v>
      </c>
      <c r="F27" s="51">
        <v>4</v>
      </c>
      <c r="G27" s="51">
        <v>5</v>
      </c>
      <c r="H27" s="51">
        <v>6</v>
      </c>
      <c r="I27" s="51">
        <v>7</v>
      </c>
      <c r="J27" s="51">
        <v>8</v>
      </c>
      <c r="K27" s="51">
        <v>9</v>
      </c>
      <c r="L27" s="51">
        <v>10</v>
      </c>
      <c r="M27" s="51">
        <v>11</v>
      </c>
      <c r="N27" s="51">
        <v>12</v>
      </c>
      <c r="O27" s="51">
        <v>13</v>
      </c>
      <c r="P27" s="51">
        <v>14</v>
      </c>
      <c r="Q27" s="51">
        <v>15</v>
      </c>
      <c r="R27" s="51">
        <v>16</v>
      </c>
      <c r="S27" s="51">
        <v>17</v>
      </c>
      <c r="T27" s="51">
        <v>18</v>
      </c>
      <c r="U27" s="51">
        <v>19</v>
      </c>
      <c r="V27" s="51">
        <v>20</v>
      </c>
      <c r="W27" s="51">
        <v>21</v>
      </c>
      <c r="X27" s="51">
        <v>22</v>
      </c>
      <c r="Y27" s="51">
        <v>23</v>
      </c>
      <c r="Z27" s="51">
        <v>24</v>
      </c>
      <c r="AA27" s="51">
        <v>25</v>
      </c>
      <c r="AB27" s="51">
        <v>26</v>
      </c>
      <c r="AC27" s="51">
        <v>27</v>
      </c>
      <c r="AD27" s="51">
        <v>28</v>
      </c>
      <c r="AE27" s="51">
        <v>29</v>
      </c>
      <c r="AF27" s="51">
        <v>30</v>
      </c>
      <c r="AG27" s="51">
        <v>31</v>
      </c>
      <c r="AH27" s="51">
        <v>32</v>
      </c>
      <c r="AI27" s="51">
        <v>33</v>
      </c>
      <c r="AJ27" s="51">
        <v>34</v>
      </c>
      <c r="AK27" s="51">
        <v>35</v>
      </c>
      <c r="AL27" s="51">
        <v>36</v>
      </c>
      <c r="AM27" s="51">
        <v>37</v>
      </c>
      <c r="AN27" s="51">
        <v>38</v>
      </c>
      <c r="AO27" s="51">
        <v>39</v>
      </c>
      <c r="AP27" s="51">
        <v>40</v>
      </c>
      <c r="AQ27" s="51">
        <v>41</v>
      </c>
      <c r="AR27" s="51">
        <v>42</v>
      </c>
      <c r="AS27" s="51">
        <v>43</v>
      </c>
      <c r="AT27" s="51">
        <v>44</v>
      </c>
      <c r="AU27" s="51">
        <v>45</v>
      </c>
      <c r="AV27" s="51">
        <v>46</v>
      </c>
      <c r="AW27" s="51">
        <v>47</v>
      </c>
      <c r="AX27" s="51">
        <v>48</v>
      </c>
      <c r="AY27" s="51">
        <v>49</v>
      </c>
      <c r="AZ27" s="51">
        <v>50</v>
      </c>
      <c r="BA27" s="51">
        <v>51</v>
      </c>
      <c r="BB27" s="51">
        <v>52</v>
      </c>
      <c r="BC27" s="51">
        <v>53</v>
      </c>
      <c r="BD27" s="51">
        <v>54</v>
      </c>
      <c r="BE27" s="51">
        <v>55</v>
      </c>
      <c r="BF27" s="51">
        <v>56</v>
      </c>
      <c r="BG27" s="51">
        <v>57</v>
      </c>
      <c r="BH27" s="51">
        <v>58</v>
      </c>
      <c r="BI27" s="51">
        <v>59</v>
      </c>
      <c r="BJ27" s="51">
        <v>60</v>
      </c>
      <c r="BK27" s="51">
        <v>61</v>
      </c>
      <c r="BL27" s="51">
        <v>62</v>
      </c>
      <c r="BM27" s="51">
        <v>63</v>
      </c>
      <c r="BN27" s="51">
        <v>64</v>
      </c>
      <c r="BO27" s="51">
        <v>65</v>
      </c>
      <c r="BP27" s="51">
        <v>66</v>
      </c>
      <c r="BQ27" s="51">
        <v>67</v>
      </c>
      <c r="BR27" s="51">
        <v>68</v>
      </c>
      <c r="BS27" s="51">
        <v>69</v>
      </c>
      <c r="BT27" s="51">
        <v>70</v>
      </c>
      <c r="BU27" s="51">
        <v>71</v>
      </c>
      <c r="BV27" s="51">
        <v>72</v>
      </c>
      <c r="BW27" s="51">
        <v>73</v>
      </c>
      <c r="BX27" s="51">
        <v>74</v>
      </c>
      <c r="BY27" s="51">
        <v>75</v>
      </c>
      <c r="BZ27" s="51">
        <v>76</v>
      </c>
      <c r="CA27" s="51">
        <v>77</v>
      </c>
      <c r="CB27" s="51">
        <v>78</v>
      </c>
      <c r="CC27" s="51">
        <v>79</v>
      </c>
      <c r="CD27" s="51">
        <v>80</v>
      </c>
    </row>
    <row r="28" spans="1:82" x14ac:dyDescent="0.35">
      <c r="A28" s="30"/>
      <c r="B28" s="53" t="s">
        <v>24</v>
      </c>
      <c r="C28" s="47" t="s">
        <v>172</v>
      </c>
      <c r="D28" s="47" t="s">
        <v>173</v>
      </c>
      <c r="E28" s="47" t="s">
        <v>174</v>
      </c>
      <c r="F28" s="47" t="s">
        <v>175</v>
      </c>
      <c r="G28" s="47" t="s">
        <v>176</v>
      </c>
      <c r="H28" s="47" t="s">
        <v>177</v>
      </c>
      <c r="I28" s="47" t="s">
        <v>178</v>
      </c>
      <c r="J28" s="47" t="s">
        <v>179</v>
      </c>
      <c r="K28" s="47" t="s">
        <v>180</v>
      </c>
      <c r="L28" s="47" t="s">
        <v>181</v>
      </c>
      <c r="M28" s="47" t="s">
        <v>182</v>
      </c>
      <c r="N28" s="47" t="s">
        <v>183</v>
      </c>
      <c r="O28" s="47" t="s">
        <v>184</v>
      </c>
      <c r="P28" s="47" t="s">
        <v>185</v>
      </c>
      <c r="Q28" s="47" t="s">
        <v>186</v>
      </c>
      <c r="R28" s="47" t="s">
        <v>187</v>
      </c>
      <c r="S28" s="47" t="s">
        <v>188</v>
      </c>
      <c r="T28" s="47" t="s">
        <v>189</v>
      </c>
      <c r="U28" s="47" t="s">
        <v>190</v>
      </c>
      <c r="V28" s="47" t="s">
        <v>86</v>
      </c>
      <c r="W28" s="47" t="s">
        <v>191</v>
      </c>
      <c r="X28" s="47" t="s">
        <v>192</v>
      </c>
      <c r="Y28" s="47" t="s">
        <v>193</v>
      </c>
      <c r="Z28" s="47" t="s">
        <v>194</v>
      </c>
      <c r="AA28" s="47" t="s">
        <v>195</v>
      </c>
      <c r="AB28" s="47" t="s">
        <v>196</v>
      </c>
      <c r="AC28" s="47" t="s">
        <v>197</v>
      </c>
      <c r="AD28" s="47" t="s">
        <v>198</v>
      </c>
      <c r="AE28" s="47" t="s">
        <v>199</v>
      </c>
      <c r="AF28" s="47" t="s">
        <v>96</v>
      </c>
      <c r="AG28" s="47" t="s">
        <v>200</v>
      </c>
      <c r="AH28" s="47" t="s">
        <v>201</v>
      </c>
      <c r="AI28" s="47" t="s">
        <v>202</v>
      </c>
      <c r="AJ28" s="47" t="s">
        <v>203</v>
      </c>
      <c r="AK28" s="47" t="s">
        <v>204</v>
      </c>
      <c r="AL28" s="47" t="s">
        <v>205</v>
      </c>
      <c r="AM28" s="47" t="s">
        <v>206</v>
      </c>
      <c r="AN28" s="47" t="s">
        <v>207</v>
      </c>
      <c r="AO28" s="47" t="s">
        <v>208</v>
      </c>
      <c r="AP28" s="47" t="s">
        <v>106</v>
      </c>
      <c r="AQ28" s="47" t="s">
        <v>209</v>
      </c>
      <c r="AR28" s="47" t="s">
        <v>210</v>
      </c>
      <c r="AS28" s="47" t="s">
        <v>211</v>
      </c>
      <c r="AT28" s="47" t="s">
        <v>212</v>
      </c>
      <c r="AU28" s="47" t="s">
        <v>213</v>
      </c>
      <c r="AV28" s="47" t="s">
        <v>214</v>
      </c>
      <c r="AW28" s="47" t="s">
        <v>215</v>
      </c>
      <c r="AX28" s="47" t="s">
        <v>216</v>
      </c>
      <c r="AY28" s="47" t="s">
        <v>217</v>
      </c>
      <c r="AZ28" s="47" t="s">
        <v>152</v>
      </c>
      <c r="BA28" s="47" t="s">
        <v>218</v>
      </c>
      <c r="BB28" s="47" t="s">
        <v>219</v>
      </c>
      <c r="BC28" s="47" t="s">
        <v>220</v>
      </c>
      <c r="BD28" s="47" t="s">
        <v>221</v>
      </c>
      <c r="BE28" s="47" t="s">
        <v>222</v>
      </c>
      <c r="BF28" s="47" t="s">
        <v>223</v>
      </c>
      <c r="BG28" s="47" t="s">
        <v>224</v>
      </c>
      <c r="BH28" s="47" t="s">
        <v>225</v>
      </c>
      <c r="BI28" s="54" t="s">
        <v>226</v>
      </c>
      <c r="BJ28" s="47" t="s">
        <v>127</v>
      </c>
      <c r="BK28" s="47" t="s">
        <v>128</v>
      </c>
      <c r="BL28" s="47" t="s">
        <v>129</v>
      </c>
      <c r="BM28" s="47" t="s">
        <v>227</v>
      </c>
      <c r="BN28" s="47" t="s">
        <v>228</v>
      </c>
      <c r="BO28" s="47" t="s">
        <v>229</v>
      </c>
      <c r="BP28" s="47" t="s">
        <v>230</v>
      </c>
      <c r="BQ28" s="47" t="s">
        <v>231</v>
      </c>
      <c r="BR28" s="47" t="s">
        <v>232</v>
      </c>
      <c r="BS28" s="47" t="s">
        <v>233</v>
      </c>
      <c r="BT28" s="47" t="s">
        <v>234</v>
      </c>
      <c r="BU28" s="47" t="s">
        <v>235</v>
      </c>
      <c r="BV28" s="47" t="s">
        <v>236</v>
      </c>
      <c r="BW28" s="47" t="s">
        <v>237</v>
      </c>
      <c r="BX28" s="47" t="s">
        <v>238</v>
      </c>
      <c r="BY28" s="47" t="s">
        <v>239</v>
      </c>
      <c r="BZ28" s="47" t="s">
        <v>240</v>
      </c>
      <c r="CA28" s="47" t="s">
        <v>241</v>
      </c>
      <c r="CB28" s="47" t="s">
        <v>242</v>
      </c>
      <c r="CC28" s="47" t="s">
        <v>243</v>
      </c>
      <c r="CD28" s="47" t="s">
        <v>244</v>
      </c>
    </row>
    <row r="29" spans="1:82" x14ac:dyDescent="0.35">
      <c r="A29" s="30" t="s">
        <v>42</v>
      </c>
      <c r="B29" s="34" t="s">
        <v>43</v>
      </c>
      <c r="C29" s="41">
        <v>101523831.46579896</v>
      </c>
      <c r="D29" s="41">
        <v>102700787.95883815</v>
      </c>
      <c r="E29" s="41">
        <v>103875677.97764981</v>
      </c>
      <c r="F29" s="41">
        <v>105047692.02462675</v>
      </c>
      <c r="G29" s="41">
        <v>106215981.36716595</v>
      </c>
      <c r="H29" s="41">
        <v>107379656.56161734</v>
      </c>
      <c r="I29" s="41">
        <v>108537785.926971</v>
      </c>
      <c r="J29" s="41">
        <v>109689393.96665537</v>
      </c>
      <c r="K29" s="41">
        <v>110833459.73676777</v>
      </c>
      <c r="L29" s="41">
        <v>111968915.15900581</v>
      </c>
      <c r="M29" s="41">
        <v>113094643.27651368</v>
      </c>
      <c r="N29" s="41">
        <v>114209476.45080154</v>
      </c>
      <c r="O29" s="41">
        <v>115312194.49783787</v>
      </c>
      <c r="P29" s="41">
        <v>116401522.76135555</v>
      </c>
      <c r="Q29" s="41">
        <v>117476130.12135041</v>
      </c>
      <c r="R29" s="41">
        <v>118534626.9356882</v>
      </c>
      <c r="S29" s="41">
        <v>119575562.91267006</v>
      </c>
      <c r="T29" s="41">
        <v>120597424.91233961</v>
      </c>
      <c r="U29" s="41">
        <v>121598634.67424503</v>
      </c>
      <c r="V29" s="41">
        <v>122577546.46929832</v>
      </c>
      <c r="W29" s="41">
        <v>123532444.67329973</v>
      </c>
      <c r="X29" s="41">
        <v>124461541.25961962</v>
      </c>
      <c r="Y29" s="41">
        <v>125362973.20845154</v>
      </c>
      <c r="Z29" s="41">
        <v>126234799.82996927</v>
      </c>
      <c r="AA29" s="41">
        <v>127074999.99863783</v>
      </c>
      <c r="AB29" s="41">
        <v>127881469.29584183</v>
      </c>
      <c r="AC29" s="41">
        <v>128652017.05790685</v>
      </c>
      <c r="AD29" s="41">
        <v>129384363.32649761</v>
      </c>
      <c r="AE29" s="41">
        <v>130076135.69828317</v>
      </c>
      <c r="AF29" s="41">
        <v>130724866.0706621</v>
      </c>
      <c r="AG29" s="41">
        <v>131327987.28024101</v>
      </c>
      <c r="AH29" s="41">
        <v>131882829.63065647</v>
      </c>
      <c r="AI29" s="41">
        <v>132386617.30622455</v>
      </c>
      <c r="AJ29" s="41">
        <v>132836464.66779265</v>
      </c>
      <c r="AK29" s="41">
        <v>133229372.42705542</v>
      </c>
      <c r="AL29" s="41">
        <v>133562223.69548064</v>
      </c>
      <c r="AM29" s="41">
        <v>133831779.90387091</v>
      </c>
      <c r="AN29" s="41">
        <v>134034676.5884634</v>
      </c>
      <c r="AO29" s="41">
        <v>134167419.03934318</v>
      </c>
      <c r="AP29" s="41">
        <v>134226377.80681387</v>
      </c>
      <c r="AQ29" s="41">
        <v>134207784.06123449</v>
      </c>
      <c r="AR29" s="41">
        <v>134107724.80169207</v>
      </c>
      <c r="AS29" s="41">
        <v>133922137.90873578</v>
      </c>
      <c r="AT29" s="41">
        <v>133646807.03625067</v>
      </c>
      <c r="AU29" s="41">
        <v>133277356.33739606</v>
      </c>
      <c r="AV29" s="41">
        <v>132809245.01937696</v>
      </c>
      <c r="AW29" s="41">
        <v>132237761.72165447</v>
      </c>
      <c r="AX29" s="41">
        <v>131558018.71203423</v>
      </c>
      <c r="AY29" s="41">
        <v>130764945.89489996</v>
      </c>
      <c r="AZ29" s="41">
        <v>129853284.62568177</v>
      </c>
      <c r="BA29" s="41">
        <v>128817581.32546574</v>
      </c>
      <c r="BB29" s="41">
        <v>127652180.8894635</v>
      </c>
      <c r="BC29" s="41">
        <v>126351219.88286586</v>
      </c>
      <c r="BD29" s="41">
        <v>124908619.51740466</v>
      </c>
      <c r="BE29" s="41">
        <v>123318078.40174069</v>
      </c>
      <c r="BF29" s="41">
        <v>121573065.05858308</v>
      </c>
      <c r="BG29" s="41">
        <v>119666810.20122653</v>
      </c>
      <c r="BH29" s="41">
        <v>117592298.761967</v>
      </c>
      <c r="BI29" s="41">
        <v>115342261.66462377</v>
      </c>
      <c r="BJ29" s="41">
        <v>112909167.33315618</v>
      </c>
      <c r="BK29" s="41">
        <v>110285212.92811646</v>
      </c>
      <c r="BL29" s="41">
        <v>107462315.30242485</v>
      </c>
      <c r="BM29" s="41">
        <v>104432101.6676918</v>
      </c>
      <c r="BN29" s="41">
        <v>101185899.96204063</v>
      </c>
      <c r="BO29" s="41">
        <v>97714728.910106301</v>
      </c>
      <c r="BP29" s="41">
        <v>94009287.765598029</v>
      </c>
      <c r="BQ29" s="41">
        <v>90059945.726518273</v>
      </c>
      <c r="BR29" s="41">
        <v>85856731.012825161</v>
      </c>
      <c r="BS29" s="41">
        <v>81389319.596011505</v>
      </c>
      <c r="BT29" s="41">
        <v>76647023.56974946</v>
      </c>
      <c r="BU29" s="41">
        <v>71618779.150416702</v>
      </c>
      <c r="BV29" s="41">
        <v>66293134.295975462</v>
      </c>
      <c r="BW29" s="41">
        <v>60658235.931321912</v>
      </c>
      <c r="BX29" s="41">
        <v>54701816.767858095</v>
      </c>
      <c r="BY29" s="41">
        <v>48411181.704662293</v>
      </c>
      <c r="BZ29" s="41">
        <v>41773193.798245981</v>
      </c>
      <c r="CA29" s="41">
        <v>34774259.787486054</v>
      </c>
      <c r="CB29" s="41">
        <v>27400315.159909189</v>
      </c>
      <c r="CC29" s="41">
        <v>19636808.745080989</v>
      </c>
      <c r="CD29" s="41">
        <v>11468686.820415435</v>
      </c>
    </row>
    <row r="30" spans="1:82" ht="29" x14ac:dyDescent="0.35">
      <c r="A30" s="30" t="s">
        <v>44</v>
      </c>
      <c r="B30" s="34" t="s">
        <v>132</v>
      </c>
      <c r="C30" s="41">
        <v>1841141.3309702342</v>
      </c>
      <c r="D30" s="41">
        <v>1877964.1575896391</v>
      </c>
      <c r="E30" s="41">
        <v>1915523.4407414319</v>
      </c>
      <c r="F30" s="41">
        <v>1953833.9095562606</v>
      </c>
      <c r="G30" s="41">
        <v>1992910.5877473857</v>
      </c>
      <c r="H30" s="41">
        <v>2032768.7995023334</v>
      </c>
      <c r="I30" s="41">
        <v>2073424.17549238</v>
      </c>
      <c r="J30" s="41">
        <v>2114892.6590022277</v>
      </c>
      <c r="K30" s="41">
        <v>2157190.5121822725</v>
      </c>
      <c r="L30" s="41">
        <v>2200334.3224259182</v>
      </c>
      <c r="M30" s="41">
        <v>2244341.0088744364</v>
      </c>
      <c r="N30" s="41">
        <v>2289227.8290519253</v>
      </c>
      <c r="O30" s="41">
        <v>2335012.3856329639</v>
      </c>
      <c r="P30" s="41">
        <v>2381712.633345623</v>
      </c>
      <c r="Q30" s="41">
        <v>2429346.8860125355</v>
      </c>
      <c r="R30" s="41">
        <v>2477933.8237327863</v>
      </c>
      <c r="S30" s="41">
        <v>2527492.5002074423</v>
      </c>
      <c r="T30" s="41">
        <v>2578042.350211591</v>
      </c>
      <c r="U30" s="41">
        <v>2629603.197215823</v>
      </c>
      <c r="V30" s="41">
        <v>2682195.2611601395</v>
      </c>
      <c r="W30" s="41">
        <v>2735839.1663833424</v>
      </c>
      <c r="X30" s="41">
        <v>2790555.9497110094</v>
      </c>
      <c r="Y30" s="41">
        <v>2846367.0687052296</v>
      </c>
      <c r="Z30" s="41">
        <v>2903294.4100793344</v>
      </c>
      <c r="AA30" s="41">
        <v>2961360.2982809213</v>
      </c>
      <c r="AB30" s="41">
        <v>3020587.5042465399</v>
      </c>
      <c r="AC30" s="41">
        <v>3080999.2543314709</v>
      </c>
      <c r="AD30" s="41">
        <v>3142619.2394181006</v>
      </c>
      <c r="AE30" s="41">
        <v>3205471.6242064624</v>
      </c>
      <c r="AF30" s="41">
        <v>3269581.0566905919</v>
      </c>
      <c r="AG30" s="41">
        <v>3334972.6778244036</v>
      </c>
      <c r="AH30" s="41">
        <v>3401672.1313808919</v>
      </c>
      <c r="AI30" s="41">
        <v>3469705.57400851</v>
      </c>
      <c r="AJ30" s="41">
        <v>3539099.6854886804</v>
      </c>
      <c r="AK30" s="41">
        <v>3609881.6791984541</v>
      </c>
      <c r="AL30" s="41">
        <v>3682079.3127824231</v>
      </c>
      <c r="AM30" s="41">
        <v>3755720.8990380717</v>
      </c>
      <c r="AN30" s="41">
        <v>3830835.3170188335</v>
      </c>
      <c r="AO30" s="41">
        <v>3907452.0233592102</v>
      </c>
      <c r="AP30" s="41">
        <v>3985601.0638263947</v>
      </c>
      <c r="AQ30" s="41">
        <v>4065313.0851029227</v>
      </c>
      <c r="AR30" s="41">
        <v>4146619.3468049811</v>
      </c>
      <c r="AS30" s="41">
        <v>4229551.7337410804</v>
      </c>
      <c r="AT30" s="41">
        <v>4314142.7684159018</v>
      </c>
      <c r="AU30" s="41">
        <v>4400425.6237842198</v>
      </c>
      <c r="AV30" s="41">
        <v>4488434.1362599041</v>
      </c>
      <c r="AW30" s="41">
        <v>4578202.8189851027</v>
      </c>
      <c r="AX30" s="41">
        <v>4669766.8753648046</v>
      </c>
      <c r="AY30" s="41">
        <v>4763162.212872101</v>
      </c>
      <c r="AZ30" s="41">
        <v>4858425.4571295427</v>
      </c>
      <c r="BA30" s="41">
        <v>4955593.9662721334</v>
      </c>
      <c r="BB30" s="41">
        <v>5054705.8455975763</v>
      </c>
      <c r="BC30" s="41">
        <v>5155799.9625095278</v>
      </c>
      <c r="BD30" s="41">
        <v>5258915.9617597181</v>
      </c>
      <c r="BE30" s="41">
        <v>5364094.2809949126</v>
      </c>
      <c r="BF30" s="41">
        <v>5471376.1666148109</v>
      </c>
      <c r="BG30" s="41">
        <v>5580803.6899471069</v>
      </c>
      <c r="BH30" s="41">
        <v>5692419.7637460493</v>
      </c>
      <c r="BI30" s="41">
        <v>5806268.1590209706</v>
      </c>
      <c r="BJ30" s="41">
        <v>5922393.52220139</v>
      </c>
      <c r="BK30" s="41">
        <v>6040841.3926454177</v>
      </c>
      <c r="BL30" s="41">
        <v>6161658.2204983262</v>
      </c>
      <c r="BM30" s="41">
        <v>6284891.3849082924</v>
      </c>
      <c r="BN30" s="41">
        <v>6410589.212606458</v>
      </c>
      <c r="BO30" s="41">
        <v>6538800.9968585875</v>
      </c>
      <c r="BP30" s="41">
        <v>6669577.0167957591</v>
      </c>
      <c r="BQ30" s="41">
        <v>6802968.5571316741</v>
      </c>
      <c r="BR30" s="41">
        <v>6939027.9282743074</v>
      </c>
      <c r="BS30" s="41">
        <v>7077808.4868397936</v>
      </c>
      <c r="BT30" s="41">
        <v>7219364.6565765897</v>
      </c>
      <c r="BU30" s="41">
        <v>7363751.9497081218</v>
      </c>
      <c r="BV30" s="41">
        <v>7511026.9887022842</v>
      </c>
      <c r="BW30" s="41">
        <v>7661247.5284763305</v>
      </c>
      <c r="BX30" s="41">
        <v>7814472.4790458567</v>
      </c>
      <c r="BY30" s="41">
        <v>7970761.9286267739</v>
      </c>
      <c r="BZ30" s="41">
        <v>8130177.1671993099</v>
      </c>
      <c r="CA30" s="41">
        <v>8292780.7105432963</v>
      </c>
      <c r="CB30" s="41">
        <v>8458636.3247541618</v>
      </c>
      <c r="CC30" s="41">
        <v>8627809.0512492452</v>
      </c>
      <c r="CD30" s="41">
        <v>8800365.2322742306</v>
      </c>
    </row>
    <row r="31" spans="1:82" x14ac:dyDescent="0.35">
      <c r="A31" s="30" t="s">
        <v>46</v>
      </c>
      <c r="B31" s="34" t="s">
        <v>133</v>
      </c>
      <c r="C31" s="41">
        <v>99682690.134828731</v>
      </c>
      <c r="D31" s="41">
        <v>100822823.80124851</v>
      </c>
      <c r="E31" s="41">
        <v>101960154.53690837</v>
      </c>
      <c r="F31" s="41">
        <v>103093858.11507049</v>
      </c>
      <c r="G31" s="41">
        <v>104223070.77941857</v>
      </c>
      <c r="H31" s="41">
        <v>105346887.76211502</v>
      </c>
      <c r="I31" s="41">
        <v>106464361.75147863</v>
      </c>
      <c r="J31" s="41">
        <v>107574501.30765314</v>
      </c>
      <c r="K31" s="41">
        <v>108676269.2245855</v>
      </c>
      <c r="L31" s="41">
        <v>109768580.83657989</v>
      </c>
      <c r="M31" s="41">
        <v>110850302.26763925</v>
      </c>
      <c r="N31" s="41">
        <v>111920248.62174961</v>
      </c>
      <c r="O31" s="41">
        <v>112977182.11220491</v>
      </c>
      <c r="P31" s="41">
        <v>114019810.12800993</v>
      </c>
      <c r="Q31" s="41">
        <v>115046783.23533787</v>
      </c>
      <c r="R31" s="41">
        <v>116056693.1119554</v>
      </c>
      <c r="S31" s="41">
        <v>117048070.41246262</v>
      </c>
      <c r="T31" s="41">
        <v>118019382.56212802</v>
      </c>
      <c r="U31" s="41">
        <v>118969031.4770292</v>
      </c>
      <c r="V31" s="41">
        <v>119895351.20813818</v>
      </c>
      <c r="W31" s="41">
        <v>120796605.50691639</v>
      </c>
      <c r="X31" s="41">
        <v>121670985.30990861</v>
      </c>
      <c r="Y31" s="41">
        <v>122516606.13974631</v>
      </c>
      <c r="Z31" s="41">
        <v>123331505.41988994</v>
      </c>
      <c r="AA31" s="41">
        <v>124113639.7003569</v>
      </c>
      <c r="AB31" s="41">
        <v>124860881.7915953</v>
      </c>
      <c r="AC31" s="41">
        <v>125571017.80357538</v>
      </c>
      <c r="AD31" s="41">
        <v>126241744.08707951</v>
      </c>
      <c r="AE31" s="41">
        <v>126870664.0740767</v>
      </c>
      <c r="AF31" s="41">
        <v>127455285.01397151</v>
      </c>
      <c r="AG31" s="41">
        <v>127993014.6024166</v>
      </c>
      <c r="AH31" s="41">
        <v>128481157.49927558</v>
      </c>
      <c r="AI31" s="41">
        <v>128916911.73221605</v>
      </c>
      <c r="AJ31" s="41">
        <v>129297364.98230396</v>
      </c>
      <c r="AK31" s="41">
        <v>129619490.74785696</v>
      </c>
      <c r="AL31" s="41">
        <v>129880144.38269822</v>
      </c>
      <c r="AM31" s="41">
        <v>130076059.00483283</v>
      </c>
      <c r="AN31" s="41">
        <v>130203841.27144456</v>
      </c>
      <c r="AO31" s="41">
        <v>130259967.01598397</v>
      </c>
      <c r="AP31" s="41">
        <v>130240776.74298747</v>
      </c>
      <c r="AQ31" s="41">
        <v>130142470.97613157</v>
      </c>
      <c r="AR31" s="41">
        <v>129961105.45488709</v>
      </c>
      <c r="AS31" s="41">
        <v>129692586.17499471</v>
      </c>
      <c r="AT31" s="41">
        <v>129332664.26783477</v>
      </c>
      <c r="AU31" s="41">
        <v>128876930.71361184</v>
      </c>
      <c r="AV31" s="41">
        <v>128320810.88311706</v>
      </c>
      <c r="AW31" s="41">
        <v>127659558.90266937</v>
      </c>
      <c r="AX31" s="41">
        <v>126888251.83666942</v>
      </c>
      <c r="AY31" s="41">
        <v>126001783.68202786</v>
      </c>
      <c r="AZ31" s="41">
        <v>124994859.16855223</v>
      </c>
      <c r="BA31" s="41">
        <v>123861987.35919361</v>
      </c>
      <c r="BB31" s="41">
        <v>122597475.04386592</v>
      </c>
      <c r="BC31" s="41">
        <v>121195419.92035633</v>
      </c>
      <c r="BD31" s="41">
        <v>119649703.55564494</v>
      </c>
      <c r="BE31" s="41">
        <v>117953984.12074578</v>
      </c>
      <c r="BF31" s="41">
        <v>116101688.89196827</v>
      </c>
      <c r="BG31" s="41">
        <v>114086006.51127942</v>
      </c>
      <c r="BH31" s="41">
        <v>111899878.99822095</v>
      </c>
      <c r="BI31" s="41">
        <v>109535993.50560279</v>
      </c>
      <c r="BJ31" s="41">
        <v>106986773.81095479</v>
      </c>
      <c r="BK31" s="41">
        <v>104244371.53547104</v>
      </c>
      <c r="BL31" s="41">
        <v>101300657.08192652</v>
      </c>
      <c r="BM31" s="41">
        <v>98147210.282783508</v>
      </c>
      <c r="BN31" s="41">
        <v>94775310.749434173</v>
      </c>
      <c r="BO31" s="41">
        <v>91175927.913247719</v>
      </c>
      <c r="BP31" s="41">
        <v>87339710.748802274</v>
      </c>
      <c r="BQ31" s="41">
        <v>83256977.169386595</v>
      </c>
      <c r="BR31" s="41">
        <v>78917703.084550858</v>
      </c>
      <c r="BS31" s="41">
        <v>74311511.109171718</v>
      </c>
      <c r="BT31" s="41">
        <v>69427658.913172871</v>
      </c>
      <c r="BU31" s="41">
        <v>64255027.200708583</v>
      </c>
      <c r="BV31" s="41">
        <v>58782107.307273179</v>
      </c>
      <c r="BW31" s="41">
        <v>52996988.402845584</v>
      </c>
      <c r="BX31" s="41">
        <v>46887344.288812235</v>
      </c>
      <c r="BY31" s="41">
        <v>40440419.776035517</v>
      </c>
      <c r="BZ31" s="41">
        <v>33643016.631046668</v>
      </c>
      <c r="CA31" s="41">
        <v>26481479.076942757</v>
      </c>
      <c r="CB31" s="41">
        <v>18941678.835155025</v>
      </c>
      <c r="CC31" s="41">
        <v>11008999.693831744</v>
      </c>
      <c r="CD31" s="41">
        <v>2668321.5881412048</v>
      </c>
    </row>
    <row r="32" spans="1:82" x14ac:dyDescent="0.35">
      <c r="A32" s="190" t="s">
        <v>48</v>
      </c>
      <c r="B32" s="191" t="s">
        <v>134</v>
      </c>
      <c r="C32" s="192">
        <v>3018097.8240094152</v>
      </c>
      <c r="D32" s="192">
        <v>3052854.1764012999</v>
      </c>
      <c r="E32" s="192">
        <v>3087537.4877183726</v>
      </c>
      <c r="F32" s="192">
        <v>3122123.2520954586</v>
      </c>
      <c r="G32" s="192">
        <v>3156585.7821987676</v>
      </c>
      <c r="H32" s="192">
        <v>3190898.1648559854</v>
      </c>
      <c r="I32" s="192">
        <v>3225032.2151767444</v>
      </c>
      <c r="J32" s="192">
        <v>3258958.4291146277</v>
      </c>
      <c r="K32" s="192">
        <v>3292645.9344202988</v>
      </c>
      <c r="L32" s="192">
        <v>3326062.4399337852</v>
      </c>
      <c r="M32" s="192">
        <v>3359174.1831622934</v>
      </c>
      <c r="N32" s="192">
        <v>3391945.8760882667</v>
      </c>
      <c r="O32" s="192">
        <v>3424340.6491506416</v>
      </c>
      <c r="P32" s="192">
        <v>3456319.9933404825</v>
      </c>
      <c r="Q32" s="192">
        <v>3487843.7003503237</v>
      </c>
      <c r="R32" s="192">
        <v>3518869.8007146539</v>
      </c>
      <c r="S32" s="192">
        <v>3549354.49987699</v>
      </c>
      <c r="T32" s="192">
        <v>3579252.1121170144</v>
      </c>
      <c r="U32" s="192">
        <v>3608514.9922691132</v>
      </c>
      <c r="V32" s="192">
        <v>3637093.4651615475</v>
      </c>
      <c r="W32" s="192">
        <v>3664935.752703242</v>
      </c>
      <c r="X32" s="192">
        <v>3691987.8985429234</v>
      </c>
      <c r="Y32" s="192">
        <v>3718193.6902229674</v>
      </c>
      <c r="Z32" s="192">
        <v>3743494.5787478881</v>
      </c>
      <c r="AA32" s="192">
        <v>3767829.5954849208</v>
      </c>
      <c r="AB32" s="192">
        <v>3791135.2663115566</v>
      </c>
      <c r="AC32" s="192">
        <v>3813345.5229222332</v>
      </c>
      <c r="AD32" s="192">
        <v>3834391.611203657</v>
      </c>
      <c r="AE32" s="192">
        <v>3854201.9965853975</v>
      </c>
      <c r="AF32" s="192">
        <v>3872702.2662695036</v>
      </c>
      <c r="AG32" s="192">
        <v>3889815.0282398639</v>
      </c>
      <c r="AH32" s="192">
        <v>3905459.8069489803</v>
      </c>
      <c r="AI32" s="192">
        <v>3919552.9355766084</v>
      </c>
      <c r="AJ32" s="192">
        <v>3932007.4447514489</v>
      </c>
      <c r="AK32" s="192">
        <v>3942732.9476236859</v>
      </c>
      <c r="AL32" s="192">
        <v>3951635.5211726832</v>
      </c>
      <c r="AM32" s="192">
        <v>3958617.5836305562</v>
      </c>
      <c r="AN32" s="192">
        <v>3963577.7678986192</v>
      </c>
      <c r="AO32" s="192">
        <v>3966410.7908299072</v>
      </c>
      <c r="AP32" s="192">
        <v>3967007.3182470202</v>
      </c>
      <c r="AQ32" s="192">
        <v>3965253.8255604906</v>
      </c>
      <c r="AR32" s="192">
        <v>3961032.4538486875</v>
      </c>
      <c r="AS32" s="192">
        <v>3954220.8612559573</v>
      </c>
      <c r="AT32" s="192">
        <v>3944692.0695612812</v>
      </c>
      <c r="AU32" s="192">
        <v>3932314.3057651184</v>
      </c>
      <c r="AV32" s="192">
        <v>3916950.8385374099</v>
      </c>
      <c r="AW32" s="192">
        <v>3898459.8093648576</v>
      </c>
      <c r="AX32" s="192">
        <v>3876694.0582305547</v>
      </c>
      <c r="AY32" s="192">
        <v>3851500.9436539174</v>
      </c>
      <c r="AZ32" s="192">
        <v>3822722.1569135101</v>
      </c>
      <c r="BA32" s="192">
        <v>3790193.5302698901</v>
      </c>
      <c r="BB32" s="192">
        <v>3753744.838999941</v>
      </c>
      <c r="BC32" s="192">
        <v>3713199.5970483324</v>
      </c>
      <c r="BD32" s="192">
        <v>3668374.8460957441</v>
      </c>
      <c r="BE32" s="192">
        <v>3619080.9378372966</v>
      </c>
      <c r="BF32" s="192">
        <v>3565121.3092582696</v>
      </c>
      <c r="BG32" s="192">
        <v>3506292.2506875889</v>
      </c>
      <c r="BH32" s="192">
        <v>3442382.6664028191</v>
      </c>
      <c r="BI32" s="192">
        <v>3373173.8275533984</v>
      </c>
      <c r="BJ32" s="192">
        <v>3298439.1171616646</v>
      </c>
      <c r="BK32" s="192">
        <v>3217943.7669538124</v>
      </c>
      <c r="BL32" s="192">
        <v>3131444.5857652705</v>
      </c>
      <c r="BM32" s="192">
        <v>3038689.6792571293</v>
      </c>
      <c r="BN32" s="192">
        <v>2939418.1606721221</v>
      </c>
      <c r="BO32" s="192">
        <v>2833359.85235031</v>
      </c>
      <c r="BP32" s="192">
        <v>2720234.9777160045</v>
      </c>
      <c r="BQ32" s="192">
        <v>2599753.8434385727</v>
      </c>
      <c r="BR32" s="192">
        <v>2471616.51146064</v>
      </c>
      <c r="BS32" s="192">
        <v>2335512.4605777483</v>
      </c>
      <c r="BT32" s="192">
        <v>2191120.2372438349</v>
      </c>
      <c r="BU32" s="192">
        <v>2038107.0952668795</v>
      </c>
      <c r="BV32" s="192">
        <v>1876128.6240487297</v>
      </c>
      <c r="BW32" s="192">
        <v>1704828.3650125123</v>
      </c>
      <c r="BX32" s="192">
        <v>1523837.4158500549</v>
      </c>
      <c r="BY32" s="192">
        <v>1332774.0222104671</v>
      </c>
      <c r="BZ32" s="192">
        <v>1131243.1564393898</v>
      </c>
      <c r="CA32" s="192">
        <v>918836.08296643209</v>
      </c>
      <c r="CB32" s="192">
        <v>695129.90992596315</v>
      </c>
      <c r="CC32" s="192">
        <v>459687.12658369099</v>
      </c>
      <c r="CD32" s="192">
        <v>212055.1261283496</v>
      </c>
    </row>
    <row r="33" spans="1:82" x14ac:dyDescent="0.35">
      <c r="A33" s="30" t="s">
        <v>50</v>
      </c>
      <c r="B33" s="34" t="s">
        <v>51</v>
      </c>
      <c r="C33" s="41">
        <v>102700787.95883815</v>
      </c>
      <c r="D33" s="41">
        <v>103875677.97764981</v>
      </c>
      <c r="E33" s="41">
        <v>105047692.02462675</v>
      </c>
      <c r="F33" s="41">
        <v>106215981.36716595</v>
      </c>
      <c r="G33" s="41">
        <v>107379656.56161734</v>
      </c>
      <c r="H33" s="41">
        <v>108537785.926971</v>
      </c>
      <c r="I33" s="41">
        <v>109689393.96665537</v>
      </c>
      <c r="J33" s="41">
        <v>110833459.73676777</v>
      </c>
      <c r="K33" s="41">
        <v>111968915.15900581</v>
      </c>
      <c r="L33" s="41">
        <v>113094643.27651368</v>
      </c>
      <c r="M33" s="41">
        <v>114209476.45080154</v>
      </c>
      <c r="N33" s="41">
        <v>115312194.49783787</v>
      </c>
      <c r="O33" s="41">
        <v>116401522.76135555</v>
      </c>
      <c r="P33" s="41">
        <v>117476130.12135041</v>
      </c>
      <c r="Q33" s="41">
        <v>118534626.9356882</v>
      </c>
      <c r="R33" s="41">
        <v>119575562.91267006</v>
      </c>
      <c r="S33" s="41">
        <v>120597424.91233961</v>
      </c>
      <c r="T33" s="41">
        <v>121598634.67424503</v>
      </c>
      <c r="U33" s="41">
        <v>122577546.46929832</v>
      </c>
      <c r="V33" s="41">
        <v>123532444.67329973</v>
      </c>
      <c r="W33" s="41">
        <v>124461541.25961962</v>
      </c>
      <c r="X33" s="41">
        <v>125362973.20845154</v>
      </c>
      <c r="Y33" s="41">
        <v>126234799.82996927</v>
      </c>
      <c r="Z33" s="41">
        <v>127074999.99863783</v>
      </c>
      <c r="AA33" s="41">
        <v>127881469.29584183</v>
      </c>
      <c r="AB33" s="41">
        <v>128652017.05790685</v>
      </c>
      <c r="AC33" s="41">
        <v>129384363.32649761</v>
      </c>
      <c r="AD33" s="41">
        <v>130076135.69828317</v>
      </c>
      <c r="AE33" s="41">
        <v>130724866.0706621</v>
      </c>
      <c r="AF33" s="41">
        <v>131327987.28024101</v>
      </c>
      <c r="AG33" s="41">
        <v>131882829.63065647</v>
      </c>
      <c r="AH33" s="41">
        <v>132386617.30622455</v>
      </c>
      <c r="AI33" s="41">
        <v>132836464.66779265</v>
      </c>
      <c r="AJ33" s="41">
        <v>133229372.42705542</v>
      </c>
      <c r="AK33" s="41">
        <v>133562223.69548064</v>
      </c>
      <c r="AL33" s="41">
        <v>133831779.90387091</v>
      </c>
      <c r="AM33" s="41">
        <v>134034676.5884634</v>
      </c>
      <c r="AN33" s="41">
        <v>134167419.03934318</v>
      </c>
      <c r="AO33" s="41">
        <v>134226377.80681387</v>
      </c>
      <c r="AP33" s="41">
        <v>134207784.06123449</v>
      </c>
      <c r="AQ33" s="41">
        <v>134107724.80169207</v>
      </c>
      <c r="AR33" s="41">
        <v>133922137.90873578</v>
      </c>
      <c r="AS33" s="41">
        <v>133646807.03625067</v>
      </c>
      <c r="AT33" s="41">
        <v>133277356.33739606</v>
      </c>
      <c r="AU33" s="41">
        <v>132809245.01937696</v>
      </c>
      <c r="AV33" s="41">
        <v>132237761.72165447</v>
      </c>
      <c r="AW33" s="41">
        <v>131558018.71203423</v>
      </c>
      <c r="AX33" s="41">
        <v>130764945.89489996</v>
      </c>
      <c r="AY33" s="41">
        <v>129853284.62568177</v>
      </c>
      <c r="AZ33" s="41">
        <v>128817581.32546574</v>
      </c>
      <c r="BA33" s="41">
        <v>127652180.8894635</v>
      </c>
      <c r="BB33" s="41">
        <v>126351219.88286586</v>
      </c>
      <c r="BC33" s="41">
        <v>124908619.51740466</v>
      </c>
      <c r="BD33" s="41">
        <v>123318078.40174069</v>
      </c>
      <c r="BE33" s="41">
        <v>121573065.05858308</v>
      </c>
      <c r="BF33" s="41">
        <v>119666810.20122653</v>
      </c>
      <c r="BG33" s="41">
        <v>117592298.761967</v>
      </c>
      <c r="BH33" s="41">
        <v>115342261.66462377</v>
      </c>
      <c r="BI33" s="41">
        <v>112909167.33315618</v>
      </c>
      <c r="BJ33" s="41">
        <v>110285212.92811646</v>
      </c>
      <c r="BK33" s="41">
        <v>107462315.30242485</v>
      </c>
      <c r="BL33" s="41">
        <v>104432101.6676918</v>
      </c>
      <c r="BM33" s="41">
        <v>101185899.96204063</v>
      </c>
      <c r="BN33" s="41">
        <v>97714728.910106301</v>
      </c>
      <c r="BO33" s="41">
        <v>94009287.765598029</v>
      </c>
      <c r="BP33" s="41">
        <v>90059945.726518273</v>
      </c>
      <c r="BQ33" s="41">
        <v>85856731.012825161</v>
      </c>
      <c r="BR33" s="41">
        <v>81389319.596011505</v>
      </c>
      <c r="BS33" s="41">
        <v>76647023.56974946</v>
      </c>
      <c r="BT33" s="41">
        <v>71618779.150416702</v>
      </c>
      <c r="BU33" s="41">
        <v>66293134.295975462</v>
      </c>
      <c r="BV33" s="41">
        <v>60658235.931321912</v>
      </c>
      <c r="BW33" s="41">
        <v>54701816.767858095</v>
      </c>
      <c r="BX33" s="41">
        <v>48411181.704662293</v>
      </c>
      <c r="BY33" s="41">
        <v>41773193.798245981</v>
      </c>
      <c r="BZ33" s="41">
        <v>34774259.787486054</v>
      </c>
      <c r="CA33" s="41">
        <v>27400315.159909189</v>
      </c>
      <c r="CB33" s="41">
        <v>19636808.745080989</v>
      </c>
      <c r="CC33" s="41">
        <v>11468686.820415435</v>
      </c>
      <c r="CD33" s="41">
        <v>2880376.7142695542</v>
      </c>
    </row>
    <row r="34" spans="1:82" x14ac:dyDescent="0.35">
      <c r="A34" s="236"/>
      <c r="B34" s="236"/>
      <c r="C34" s="236"/>
      <c r="D34" s="236"/>
      <c r="E34" s="236"/>
    </row>
    <row r="35" spans="1:82" ht="18.5" x14ac:dyDescent="0.35">
      <c r="A35" s="43" t="s">
        <v>259</v>
      </c>
      <c r="B35" s="51"/>
      <c r="C35" s="51"/>
      <c r="F35" s="51"/>
      <c r="G35" s="199"/>
      <c r="H35" s="199"/>
      <c r="I35" s="199"/>
      <c r="J35" s="199"/>
      <c r="K35" s="199"/>
      <c r="L35" s="199"/>
      <c r="M35" s="199"/>
      <c r="N35" s="199"/>
      <c r="O35" s="199"/>
      <c r="P35" s="199"/>
      <c r="Q35" s="199"/>
      <c r="R35" s="199"/>
      <c r="S35" s="199"/>
      <c r="T35" s="199"/>
    </row>
    <row r="36" spans="1:82" x14ac:dyDescent="0.35">
      <c r="A36" s="46" t="s">
        <v>24</v>
      </c>
      <c r="B36" s="46"/>
      <c r="C36" s="47" t="s">
        <v>25</v>
      </c>
      <c r="D36" s="47" t="s">
        <v>26</v>
      </c>
      <c r="E36" s="47" t="s">
        <v>0</v>
      </c>
      <c r="F36" s="47" t="s">
        <v>27</v>
      </c>
      <c r="G36" s="47" t="s">
        <v>28</v>
      </c>
      <c r="H36" s="47" t="s">
        <v>29</v>
      </c>
      <c r="I36" s="47" t="s">
        <v>30</v>
      </c>
      <c r="J36" s="47" t="s">
        <v>31</v>
      </c>
      <c r="K36" s="47" t="s">
        <v>32</v>
      </c>
      <c r="L36" s="47" t="s">
        <v>33</v>
      </c>
      <c r="M36" s="47" t="s">
        <v>34</v>
      </c>
      <c r="N36" s="47" t="s">
        <v>35</v>
      </c>
      <c r="O36" s="47" t="s">
        <v>36</v>
      </c>
      <c r="P36" s="47" t="s">
        <v>37</v>
      </c>
      <c r="Q36" s="47" t="s">
        <v>38</v>
      </c>
      <c r="R36" s="47" t="s">
        <v>39</v>
      </c>
      <c r="S36" s="47" t="s">
        <v>40</v>
      </c>
      <c r="T36" s="47" t="s">
        <v>41</v>
      </c>
      <c r="U36" s="47" t="s">
        <v>154</v>
      </c>
      <c r="V36" s="47" t="s">
        <v>155</v>
      </c>
      <c r="W36" s="47" t="s">
        <v>156</v>
      </c>
      <c r="X36" s="47" t="s">
        <v>157</v>
      </c>
      <c r="Y36" s="47" t="s">
        <v>158</v>
      </c>
      <c r="Z36" s="47" t="s">
        <v>58</v>
      </c>
      <c r="AA36" s="47" t="s">
        <v>159</v>
      </c>
      <c r="AB36" s="47" t="s">
        <v>160</v>
      </c>
      <c r="AC36" s="47" t="s">
        <v>161</v>
      </c>
      <c r="AD36" s="47" t="s">
        <v>162</v>
      </c>
      <c r="AE36" s="47" t="s">
        <v>163</v>
      </c>
      <c r="AF36" s="47" t="s">
        <v>164</v>
      </c>
      <c r="AG36" s="47" t="s">
        <v>165</v>
      </c>
      <c r="AH36" s="47" t="s">
        <v>166</v>
      </c>
      <c r="AI36" s="47" t="s">
        <v>167</v>
      </c>
      <c r="AJ36" s="47" t="s">
        <v>67</v>
      </c>
    </row>
    <row r="37" spans="1:82" x14ac:dyDescent="0.35">
      <c r="A37" s="46"/>
      <c r="B37" s="46" t="s">
        <v>260</v>
      </c>
      <c r="C37" s="47"/>
      <c r="D37" s="47"/>
      <c r="E37" s="47"/>
      <c r="F37" s="41">
        <v>878264</v>
      </c>
      <c r="G37" s="41">
        <v>422624</v>
      </c>
      <c r="H37" s="41">
        <v>387496</v>
      </c>
      <c r="I37" s="41">
        <v>1131579</v>
      </c>
      <c r="J37" s="41">
        <v>891538</v>
      </c>
      <c r="K37" s="41">
        <v>891538</v>
      </c>
      <c r="L37" s="41">
        <v>1091538</v>
      </c>
      <c r="M37" s="41">
        <v>1291538</v>
      </c>
      <c r="N37" s="41">
        <v>1491538</v>
      </c>
      <c r="O37" s="41">
        <v>1491538</v>
      </c>
      <c r="P37" s="41">
        <v>1491538</v>
      </c>
      <c r="Q37" s="41">
        <v>1491538</v>
      </c>
      <c r="R37" s="41">
        <v>1491538</v>
      </c>
      <c r="S37" s="41">
        <v>1491538</v>
      </c>
      <c r="T37" s="41">
        <v>1491538</v>
      </c>
      <c r="U37" s="41">
        <v>1491538</v>
      </c>
      <c r="V37" s="41">
        <v>1491538</v>
      </c>
      <c r="W37" s="41">
        <v>1491538</v>
      </c>
      <c r="X37" s="41">
        <v>1491538</v>
      </c>
      <c r="Y37" s="41">
        <v>1491538</v>
      </c>
      <c r="Z37" s="41">
        <v>1491538</v>
      </c>
      <c r="AA37" s="41">
        <v>1491538</v>
      </c>
      <c r="AB37" s="41">
        <v>1491538</v>
      </c>
      <c r="AC37" s="41">
        <v>1491538</v>
      </c>
      <c r="AD37" s="41">
        <v>1491538</v>
      </c>
      <c r="AE37" s="41">
        <v>1491538</v>
      </c>
      <c r="AF37" s="41">
        <v>1491538</v>
      </c>
      <c r="AG37" s="41">
        <v>1491538</v>
      </c>
      <c r="AH37" s="41">
        <v>1491538</v>
      </c>
      <c r="AI37" s="41">
        <v>1491538</v>
      </c>
      <c r="AJ37" s="41">
        <v>1491538</v>
      </c>
    </row>
    <row r="38" spans="1:82" x14ac:dyDescent="0.35">
      <c r="A38" s="30"/>
      <c r="B38" s="34" t="s">
        <v>255</v>
      </c>
      <c r="C38" s="41"/>
      <c r="D38" s="41"/>
      <c r="E38" s="41"/>
      <c r="F38" s="41">
        <v>-455640</v>
      </c>
      <c r="G38" s="41">
        <v>-35129</v>
      </c>
      <c r="H38" s="41">
        <v>744083</v>
      </c>
      <c r="I38" s="41">
        <v>-240041</v>
      </c>
      <c r="J38" s="41">
        <v>0</v>
      </c>
      <c r="K38" s="41">
        <v>200000</v>
      </c>
      <c r="L38" s="41">
        <v>200000</v>
      </c>
      <c r="M38" s="41">
        <v>200000</v>
      </c>
      <c r="N38" s="41">
        <v>0</v>
      </c>
      <c r="O38" s="41">
        <v>0</v>
      </c>
      <c r="P38" s="41">
        <v>0</v>
      </c>
      <c r="Q38" s="41">
        <v>0</v>
      </c>
      <c r="R38" s="41">
        <v>0</v>
      </c>
      <c r="S38" s="41">
        <v>0</v>
      </c>
      <c r="T38" s="41">
        <v>0</v>
      </c>
      <c r="U38" s="41">
        <v>0</v>
      </c>
      <c r="V38" s="41">
        <v>0</v>
      </c>
      <c r="W38" s="41">
        <v>0</v>
      </c>
      <c r="X38" s="41">
        <v>0</v>
      </c>
      <c r="Y38" s="41">
        <v>0</v>
      </c>
      <c r="Z38" s="41">
        <v>0</v>
      </c>
      <c r="AA38" s="41">
        <v>0</v>
      </c>
      <c r="AB38" s="41">
        <v>0</v>
      </c>
      <c r="AC38" s="41">
        <v>0</v>
      </c>
      <c r="AD38" s="41">
        <v>0</v>
      </c>
      <c r="AE38" s="41">
        <v>0</v>
      </c>
      <c r="AF38" s="41">
        <v>0</v>
      </c>
      <c r="AG38" s="41">
        <v>0</v>
      </c>
      <c r="AH38" s="41">
        <v>0</v>
      </c>
      <c r="AI38" s="41">
        <v>0</v>
      </c>
      <c r="AJ38" s="41">
        <v>0</v>
      </c>
    </row>
    <row r="39" spans="1:82" x14ac:dyDescent="0.35">
      <c r="A39" s="30"/>
      <c r="B39" s="34" t="s">
        <v>261</v>
      </c>
      <c r="C39" s="41"/>
      <c r="D39" s="41"/>
      <c r="E39" s="41"/>
      <c r="F39" s="41"/>
      <c r="G39" s="41"/>
      <c r="H39" s="41"/>
      <c r="I39" s="41"/>
      <c r="J39" s="41"/>
      <c r="K39" s="41">
        <v>0</v>
      </c>
      <c r="L39" s="41">
        <v>0</v>
      </c>
      <c r="M39" s="41">
        <v>0</v>
      </c>
      <c r="N39" s="41">
        <v>0</v>
      </c>
      <c r="O39" s="41">
        <v>0</v>
      </c>
      <c r="P39" s="41">
        <v>0</v>
      </c>
      <c r="Q39" s="41">
        <v>0</v>
      </c>
      <c r="R39" s="41">
        <v>0</v>
      </c>
      <c r="S39" s="41">
        <v>0</v>
      </c>
      <c r="T39" s="41">
        <v>0</v>
      </c>
      <c r="U39" s="41">
        <v>0</v>
      </c>
      <c r="V39" s="41">
        <v>0</v>
      </c>
      <c r="W39" s="41">
        <v>0</v>
      </c>
      <c r="X39" s="41">
        <v>0</v>
      </c>
      <c r="Y39" s="41">
        <v>0</v>
      </c>
      <c r="Z39" s="41">
        <v>0</v>
      </c>
      <c r="AA39" s="41">
        <v>0</v>
      </c>
      <c r="AB39" s="41">
        <v>0</v>
      </c>
      <c r="AC39" s="41">
        <v>0</v>
      </c>
      <c r="AD39" s="41">
        <v>0</v>
      </c>
      <c r="AE39" s="41">
        <v>0</v>
      </c>
      <c r="AF39" s="41">
        <v>0</v>
      </c>
      <c r="AG39" s="41">
        <v>0</v>
      </c>
      <c r="AH39" s="41">
        <v>0</v>
      </c>
      <c r="AI39" s="41">
        <v>0</v>
      </c>
      <c r="AJ39" s="41">
        <v>0</v>
      </c>
    </row>
    <row r="40" spans="1:82" x14ac:dyDescent="0.35">
      <c r="A40" s="56"/>
      <c r="B40" s="57" t="s">
        <v>262</v>
      </c>
      <c r="C40" s="189"/>
      <c r="D40" s="189"/>
      <c r="E40" s="189">
        <v>878264</v>
      </c>
      <c r="F40" s="189">
        <v>422624</v>
      </c>
      <c r="G40" s="189">
        <v>387495</v>
      </c>
      <c r="H40" s="189">
        <v>1131579</v>
      </c>
      <c r="I40" s="189">
        <v>891538</v>
      </c>
      <c r="J40" s="189">
        <v>891538</v>
      </c>
      <c r="K40" s="189">
        <v>1091538</v>
      </c>
      <c r="L40" s="189">
        <v>1291538</v>
      </c>
      <c r="M40" s="189">
        <v>1491538</v>
      </c>
      <c r="N40" s="189">
        <v>1491538</v>
      </c>
      <c r="O40" s="189">
        <v>1491538</v>
      </c>
      <c r="P40" s="189">
        <v>1491538</v>
      </c>
      <c r="Q40" s="189">
        <v>1491538</v>
      </c>
      <c r="R40" s="189">
        <v>1491538</v>
      </c>
      <c r="S40" s="189">
        <v>1491538</v>
      </c>
      <c r="T40" s="189">
        <v>1491538</v>
      </c>
      <c r="U40" s="189">
        <v>1491538</v>
      </c>
      <c r="V40" s="189">
        <v>1491538</v>
      </c>
      <c r="W40" s="189">
        <v>1491538</v>
      </c>
      <c r="X40" s="189">
        <v>1491538</v>
      </c>
      <c r="Y40" s="189">
        <v>1491538</v>
      </c>
      <c r="Z40" s="189">
        <v>1491538</v>
      </c>
      <c r="AA40" s="189">
        <v>1491538</v>
      </c>
      <c r="AB40" s="189">
        <v>1491538</v>
      </c>
      <c r="AC40" s="189">
        <v>1491538</v>
      </c>
      <c r="AD40" s="189">
        <v>1491538</v>
      </c>
      <c r="AE40" s="189">
        <v>1491538</v>
      </c>
      <c r="AF40" s="189">
        <v>1491538</v>
      </c>
      <c r="AG40" s="189">
        <v>1491538</v>
      </c>
      <c r="AH40" s="189">
        <v>1491538</v>
      </c>
      <c r="AI40" s="189">
        <v>1491538</v>
      </c>
      <c r="AJ40" s="189">
        <v>1491538</v>
      </c>
    </row>
    <row r="41" spans="1:82" x14ac:dyDescent="0.35">
      <c r="A41" s="51"/>
      <c r="B41" s="51"/>
      <c r="C41" s="51"/>
      <c r="F41" s="51"/>
      <c r="G41" s="199"/>
      <c r="H41" s="199"/>
      <c r="I41" s="199"/>
      <c r="J41" s="199"/>
      <c r="K41" s="199"/>
      <c r="L41" s="199"/>
      <c r="M41" s="199"/>
      <c r="N41" s="199"/>
      <c r="O41" s="199"/>
      <c r="P41" s="199"/>
      <c r="Q41" s="199"/>
      <c r="R41" s="199"/>
      <c r="S41" s="199"/>
      <c r="T41" s="199"/>
    </row>
  </sheetData>
  <mergeCells count="6">
    <mergeCell ref="A34:E34"/>
    <mergeCell ref="A1:I1"/>
    <mergeCell ref="A4:I4"/>
    <mergeCell ref="F10:I10"/>
    <mergeCell ref="C19:I19"/>
    <mergeCell ref="A26:C26"/>
  </mergeCells>
  <conditionalFormatting sqref="C33:CD33">
    <cfRule type="cellIs" dxfId="1" priority="1" operator="lessThan">
      <formula>0</formula>
    </cfRule>
  </conditionalFormatting>
  <pageMargins left="0.7" right="0.7" top="0.75" bottom="0.75" header="0.3" footer="0.3"/>
  <pageSetup paperSize="9" orientation="portrait" verticalDpi="0" r:id="rId1"/>
  <headerFooter>
    <oddHeader>&amp;C&amp;"Calibri"&amp;12&amp;K0000FF - Official -&amp;1#_x000D_</oddHead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33E0B-E909-4A30-AE50-38821F1D665A}">
  <sheetPr codeName="Sheet12">
    <tabColor rgb="FF00B0F0"/>
  </sheetPr>
  <dimension ref="A1:AS27"/>
  <sheetViews>
    <sheetView zoomScaleNormal="100" workbookViewId="0">
      <selection activeCell="I33" sqref="I33"/>
    </sheetView>
  </sheetViews>
  <sheetFormatPr defaultRowHeight="14.5" x14ac:dyDescent="0.35"/>
  <cols>
    <col min="1" max="1" width="36.26953125" bestFit="1" customWidth="1"/>
    <col min="2" max="2" width="9.26953125" customWidth="1"/>
    <col min="3" max="3" width="7.7265625" bestFit="1" customWidth="1"/>
    <col min="4" max="4" width="8.7265625" customWidth="1"/>
    <col min="5" max="5" width="9.26953125" customWidth="1"/>
    <col min="19" max="33" width="9.26953125" customWidth="1"/>
    <col min="34" max="34" width="33.26953125" customWidth="1"/>
    <col min="46" max="46" width="29.453125" customWidth="1"/>
  </cols>
  <sheetData>
    <row r="1" spans="1:45" x14ac:dyDescent="0.35">
      <c r="B1" s="250" t="s">
        <v>263</v>
      </c>
      <c r="C1" s="250"/>
      <c r="D1" s="250"/>
      <c r="E1" s="250"/>
      <c r="F1" s="201" t="s">
        <v>264</v>
      </c>
    </row>
    <row r="2" spans="1:45" x14ac:dyDescent="0.35">
      <c r="B2" s="221" t="s">
        <v>27</v>
      </c>
      <c r="C2" s="221" t="s">
        <v>28</v>
      </c>
      <c r="D2" s="221" t="s">
        <v>29</v>
      </c>
      <c r="E2" s="221" t="s">
        <v>30</v>
      </c>
      <c r="F2" s="201" t="s">
        <v>31</v>
      </c>
      <c r="G2" t="s">
        <v>32</v>
      </c>
      <c r="H2" t="s">
        <v>33</v>
      </c>
      <c r="I2" t="s">
        <v>34</v>
      </c>
      <c r="J2" t="s">
        <v>35</v>
      </c>
      <c r="K2" t="s">
        <v>36</v>
      </c>
      <c r="L2" t="s">
        <v>37</v>
      </c>
      <c r="M2" t="s">
        <v>38</v>
      </c>
      <c r="N2" t="s">
        <v>39</v>
      </c>
      <c r="O2" t="s">
        <v>40</v>
      </c>
      <c r="P2" t="s">
        <v>41</v>
      </c>
      <c r="Q2" t="s">
        <v>154</v>
      </c>
      <c r="R2" t="s">
        <v>155</v>
      </c>
      <c r="S2" t="s">
        <v>156</v>
      </c>
      <c r="T2" t="s">
        <v>157</v>
      </c>
      <c r="U2" t="s">
        <v>158</v>
      </c>
      <c r="V2" t="s">
        <v>58</v>
      </c>
      <c r="W2" t="s">
        <v>159</v>
      </c>
      <c r="X2" t="s">
        <v>160</v>
      </c>
      <c r="Y2" t="s">
        <v>161</v>
      </c>
      <c r="Z2" t="s">
        <v>162</v>
      </c>
      <c r="AA2" t="s">
        <v>163</v>
      </c>
      <c r="AB2" t="s">
        <v>164</v>
      </c>
      <c r="AC2" t="s">
        <v>165</v>
      </c>
      <c r="AD2" t="s">
        <v>166</v>
      </c>
      <c r="AE2" t="s">
        <v>167</v>
      </c>
      <c r="AF2" t="s">
        <v>67</v>
      </c>
      <c r="AG2" t="s">
        <v>172</v>
      </c>
    </row>
    <row r="3" spans="1:45" x14ac:dyDescent="0.35">
      <c r="A3" s="20" t="s">
        <v>265</v>
      </c>
      <c r="B3" s="222">
        <v>254.14400000000001</v>
      </c>
      <c r="C3" s="222">
        <v>287.03800000000001</v>
      </c>
      <c r="D3" s="222">
        <v>282.03899999999999</v>
      </c>
      <c r="E3" s="222">
        <v>287</v>
      </c>
      <c r="F3" s="208">
        <v>287</v>
      </c>
      <c r="G3" s="20">
        <v>322.8</v>
      </c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t="s">
        <v>266</v>
      </c>
      <c r="AL3" s="20"/>
      <c r="AM3" s="20"/>
      <c r="AN3" s="20"/>
      <c r="AO3" s="20"/>
      <c r="AP3" s="20"/>
      <c r="AQ3" s="20"/>
      <c r="AR3" s="20"/>
      <c r="AS3" s="20"/>
    </row>
    <row r="4" spans="1:45" x14ac:dyDescent="0.35">
      <c r="A4" s="20" t="s">
        <v>267</v>
      </c>
      <c r="B4" s="222">
        <v>0</v>
      </c>
      <c r="C4" s="222">
        <v>0</v>
      </c>
      <c r="D4" s="222">
        <v>42</v>
      </c>
      <c r="E4" s="222">
        <v>42</v>
      </c>
      <c r="F4" s="200">
        <v>42</v>
      </c>
      <c r="G4" s="20">
        <v>57.141100000000009</v>
      </c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t="s">
        <v>268</v>
      </c>
      <c r="AL4" s="20"/>
      <c r="AM4" s="20"/>
      <c r="AN4" s="20"/>
      <c r="AO4" s="20"/>
      <c r="AP4" s="20"/>
      <c r="AQ4" s="20"/>
      <c r="AR4" s="20"/>
      <c r="AS4" s="20"/>
    </row>
    <row r="5" spans="1:45" x14ac:dyDescent="0.35">
      <c r="A5" s="20" t="s">
        <v>269</v>
      </c>
      <c r="B5" s="222"/>
      <c r="C5" s="222"/>
      <c r="D5" s="222"/>
      <c r="E5" s="222"/>
      <c r="F5" s="200"/>
      <c r="G5" s="20">
        <v>41</v>
      </c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L5" s="20"/>
      <c r="AM5" s="20"/>
      <c r="AN5" s="20"/>
      <c r="AO5" s="20"/>
      <c r="AP5" s="20"/>
      <c r="AQ5" s="20"/>
      <c r="AR5" s="20"/>
      <c r="AS5" s="20"/>
    </row>
    <row r="6" spans="1:45" x14ac:dyDescent="0.35">
      <c r="A6" s="20" t="s">
        <v>270</v>
      </c>
      <c r="B6" s="222"/>
      <c r="C6" s="222"/>
      <c r="D6" s="222"/>
      <c r="E6" s="222"/>
      <c r="F6" s="200"/>
      <c r="G6" s="20"/>
      <c r="H6" s="20">
        <v>15</v>
      </c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L6" s="20"/>
      <c r="AM6" s="20"/>
      <c r="AN6" s="20"/>
      <c r="AO6" s="20"/>
      <c r="AP6" s="20"/>
      <c r="AQ6" s="20"/>
      <c r="AR6" s="20"/>
      <c r="AS6" s="20"/>
    </row>
    <row r="7" spans="1:45" x14ac:dyDescent="0.35">
      <c r="A7" s="20" t="s">
        <v>271</v>
      </c>
      <c r="B7" s="222"/>
      <c r="C7" s="222"/>
      <c r="D7" s="222"/>
      <c r="E7" s="222"/>
      <c r="F7" s="200"/>
      <c r="G7" s="20">
        <v>30</v>
      </c>
      <c r="H7" s="20"/>
      <c r="I7" s="20"/>
      <c r="J7" s="20"/>
      <c r="L7" s="20">
        <v>30</v>
      </c>
      <c r="M7" s="20"/>
      <c r="N7" s="20"/>
      <c r="O7" s="20"/>
      <c r="P7" s="20"/>
      <c r="Q7" s="20">
        <v>33.122424096000003</v>
      </c>
      <c r="R7" s="20"/>
      <c r="S7" s="20"/>
      <c r="T7" s="20"/>
      <c r="U7" s="20"/>
      <c r="V7" s="20">
        <v>36.569832599842719</v>
      </c>
      <c r="W7" s="20"/>
      <c r="X7" s="20"/>
      <c r="Y7" s="20"/>
      <c r="Z7" s="20"/>
      <c r="AA7" s="20">
        <v>40.376050149723895</v>
      </c>
      <c r="AB7" s="20"/>
      <c r="AC7" s="20"/>
      <c r="AD7" s="20"/>
      <c r="AE7" s="20"/>
      <c r="AF7" s="20">
        <v>44.578421879350635</v>
      </c>
      <c r="AG7" s="20"/>
      <c r="AL7" s="20"/>
      <c r="AM7" s="20"/>
      <c r="AN7" s="20"/>
      <c r="AO7" s="20"/>
      <c r="AP7" s="20"/>
      <c r="AQ7" s="20"/>
      <c r="AR7" s="20"/>
      <c r="AS7" s="20"/>
    </row>
    <row r="8" spans="1:45" x14ac:dyDescent="0.35">
      <c r="A8" s="20" t="s">
        <v>272</v>
      </c>
      <c r="B8" s="222"/>
      <c r="C8" s="222"/>
      <c r="D8" s="222"/>
      <c r="E8" s="222"/>
      <c r="F8" s="200"/>
      <c r="G8" s="20"/>
      <c r="H8" s="20">
        <v>5</v>
      </c>
      <c r="I8" s="20">
        <v>5.0999999999999996</v>
      </c>
      <c r="J8" s="20">
        <v>5.202</v>
      </c>
      <c r="K8" s="20">
        <v>5.3060400000000003</v>
      </c>
      <c r="L8" s="20">
        <v>5.4121608000000005</v>
      </c>
      <c r="M8" s="20">
        <v>5.5204040160000005</v>
      </c>
      <c r="N8" s="20">
        <v>5.6308120963200006</v>
      </c>
      <c r="O8" s="20">
        <v>5.7434283382464004</v>
      </c>
      <c r="P8" s="20">
        <v>5.8582969050113283</v>
      </c>
      <c r="Q8" s="20">
        <v>5.9754628431115551</v>
      </c>
      <c r="R8" s="20">
        <v>6.094972099973786</v>
      </c>
      <c r="S8" s="20">
        <v>6.2168715419732621</v>
      </c>
      <c r="T8" s="20">
        <v>6.3412089728127272</v>
      </c>
      <c r="U8" s="20">
        <v>6.4680331522689816</v>
      </c>
      <c r="V8" s="20">
        <v>6.5973938153143612</v>
      </c>
      <c r="W8" s="20">
        <v>6.7293416916206485</v>
      </c>
      <c r="X8" s="20">
        <v>6.863928525453062</v>
      </c>
      <c r="Y8" s="20">
        <v>7.0012070959621235</v>
      </c>
      <c r="Z8" s="20">
        <v>7.1412312378813665</v>
      </c>
      <c r="AA8" s="20">
        <v>7.2840558626389935</v>
      </c>
      <c r="AB8" s="20">
        <v>7.4297369798917732</v>
      </c>
      <c r="AC8" s="20">
        <v>7.5783317194896087</v>
      </c>
      <c r="AD8" s="20">
        <v>7.7298983538794008</v>
      </c>
      <c r="AE8" s="20">
        <v>7.8844963209569894</v>
      </c>
      <c r="AF8" s="20">
        <v>8.0421862473761294</v>
      </c>
      <c r="AG8" s="20">
        <v>8.0421862473761294</v>
      </c>
      <c r="AL8" s="20"/>
      <c r="AM8" s="20"/>
      <c r="AN8" s="20"/>
      <c r="AO8" s="20"/>
      <c r="AP8" s="20"/>
      <c r="AQ8" s="20"/>
      <c r="AR8" s="20"/>
      <c r="AS8" s="20"/>
    </row>
    <row r="9" spans="1:45" x14ac:dyDescent="0.35">
      <c r="A9" s="20" t="s">
        <v>273</v>
      </c>
      <c r="B9" s="222"/>
      <c r="C9" s="222"/>
      <c r="D9" s="222"/>
      <c r="E9" s="222"/>
      <c r="F9" s="200"/>
      <c r="G9" s="20"/>
      <c r="H9" s="20">
        <v>869</v>
      </c>
      <c r="I9" s="20">
        <v>900</v>
      </c>
      <c r="J9" s="20">
        <v>885</v>
      </c>
      <c r="K9" s="20">
        <v>913</v>
      </c>
      <c r="L9" s="20">
        <v>968</v>
      </c>
      <c r="M9" s="20">
        <v>988</v>
      </c>
      <c r="N9" s="20">
        <v>1007</v>
      </c>
      <c r="O9" s="20">
        <v>1028</v>
      </c>
      <c r="P9" s="20">
        <v>1048</v>
      </c>
      <c r="Q9" s="20">
        <v>1069</v>
      </c>
      <c r="R9" s="20">
        <v>1090</v>
      </c>
      <c r="S9" s="20">
        <v>1112</v>
      </c>
      <c r="T9" s="20">
        <v>1135</v>
      </c>
      <c r="U9" s="20">
        <v>1157</v>
      </c>
      <c r="V9" s="20">
        <v>1180</v>
      </c>
      <c r="W9" s="20">
        <v>1204</v>
      </c>
      <c r="X9" s="20">
        <v>1228</v>
      </c>
      <c r="Y9" s="20">
        <v>1253</v>
      </c>
      <c r="Z9" s="20">
        <v>1278</v>
      </c>
      <c r="AA9" s="20">
        <v>1303</v>
      </c>
      <c r="AB9" s="20">
        <v>1329</v>
      </c>
      <c r="AC9" s="20">
        <v>1356</v>
      </c>
      <c r="AD9" s="20">
        <v>1383</v>
      </c>
      <c r="AE9" s="20">
        <v>1411</v>
      </c>
      <c r="AF9" s="20">
        <v>1439</v>
      </c>
      <c r="AG9" s="20">
        <v>1364.2192837756209</v>
      </c>
      <c r="AH9" t="s">
        <v>274</v>
      </c>
      <c r="AL9" s="20"/>
      <c r="AM9" s="20"/>
      <c r="AN9" s="20"/>
      <c r="AO9" s="20"/>
      <c r="AP9" s="20"/>
      <c r="AQ9" s="20"/>
      <c r="AR9" s="20"/>
      <c r="AS9" s="20"/>
    </row>
    <row r="10" spans="1:45" x14ac:dyDescent="0.35">
      <c r="A10" s="20" t="s">
        <v>275</v>
      </c>
      <c r="B10" s="222">
        <v>0</v>
      </c>
      <c r="C10" s="222">
        <v>0</v>
      </c>
      <c r="D10" s="222">
        <v>1.417</v>
      </c>
      <c r="E10" s="222">
        <v>8.5269999999999992</v>
      </c>
      <c r="F10" s="200">
        <v>10</v>
      </c>
      <c r="G10" s="20">
        <v>10</v>
      </c>
      <c r="H10" s="20">
        <v>29.580000000000002</v>
      </c>
      <c r="I10" s="20">
        <v>30.171600000000002</v>
      </c>
      <c r="J10" s="20">
        <v>30.775032000000003</v>
      </c>
      <c r="K10" s="20">
        <v>31.390532640000004</v>
      </c>
      <c r="L10" s="20">
        <v>32.018343292800004</v>
      </c>
      <c r="M10" s="20">
        <v>32.658710158656007</v>
      </c>
      <c r="N10" s="20">
        <v>33.311884361829129</v>
      </c>
      <c r="O10" s="20">
        <v>33.978122049065711</v>
      </c>
      <c r="P10" s="20">
        <v>34.657684490047025</v>
      </c>
      <c r="Q10" s="20">
        <v>35.350838179847969</v>
      </c>
      <c r="R10" s="20">
        <v>36.05785494344493</v>
      </c>
      <c r="S10" s="20">
        <v>36.77901204231383</v>
      </c>
      <c r="T10" s="20">
        <v>37.514592283160106</v>
      </c>
      <c r="U10" s="20">
        <v>38.264884128823311</v>
      </c>
      <c r="V10" s="20">
        <v>39.030181811399778</v>
      </c>
      <c r="W10" s="20">
        <v>39.810785447627772</v>
      </c>
      <c r="X10" s="20">
        <v>40.607001156580331</v>
      </c>
      <c r="Y10" s="20">
        <v>41.419141179711936</v>
      </c>
      <c r="Z10" s="20">
        <v>42.247524003306175</v>
      </c>
      <c r="AA10" s="20">
        <v>43.0924744833723</v>
      </c>
      <c r="AB10" s="20">
        <v>43.954323973039749</v>
      </c>
      <c r="AC10" s="20">
        <v>44.833410452500544</v>
      </c>
      <c r="AD10" s="20">
        <v>45.730078661550557</v>
      </c>
      <c r="AE10" s="20">
        <v>46.644680234781568</v>
      </c>
      <c r="AF10" s="20">
        <v>47.577573839477196</v>
      </c>
      <c r="AG10" s="20">
        <v>48.529125316266743</v>
      </c>
      <c r="AH10" t="s">
        <v>276</v>
      </c>
      <c r="AI10" t="s">
        <v>277</v>
      </c>
      <c r="AL10" s="20"/>
      <c r="AM10" s="20"/>
      <c r="AN10" s="20"/>
      <c r="AO10" s="20"/>
      <c r="AP10" s="20"/>
      <c r="AQ10" s="20"/>
      <c r="AR10" s="20"/>
      <c r="AS10" s="20"/>
    </row>
    <row r="11" spans="1:45" x14ac:dyDescent="0.35">
      <c r="A11" s="20" t="s">
        <v>278</v>
      </c>
      <c r="B11" s="222">
        <v>43.393999999999998</v>
      </c>
      <c r="C11" s="222">
        <v>39.453000000000003</v>
      </c>
      <c r="D11" s="222">
        <v>10.205</v>
      </c>
      <c r="E11" s="222">
        <v>45.454999999999998</v>
      </c>
      <c r="F11" s="200">
        <v>50</v>
      </c>
      <c r="G11" s="20">
        <v>61.304880000000004</v>
      </c>
      <c r="H11" s="20">
        <v>63.75707520000001</v>
      </c>
      <c r="I11" s="20">
        <v>66.307358208000011</v>
      </c>
      <c r="J11" s="20">
        <v>68.959652536320007</v>
      </c>
      <c r="K11" s="20">
        <v>71.3732403750912</v>
      </c>
      <c r="L11" s="20">
        <v>72.80070518259302</v>
      </c>
      <c r="M11" s="20">
        <v>74.256719286244888</v>
      </c>
      <c r="N11" s="20">
        <v>75.741853671969793</v>
      </c>
      <c r="O11" s="20">
        <v>77.256690745409188</v>
      </c>
      <c r="P11" s="20">
        <v>78.801824560317371</v>
      </c>
      <c r="Q11" s="20">
        <v>80.377861051523723</v>
      </c>
      <c r="R11" s="20">
        <v>81.985418272554199</v>
      </c>
      <c r="S11" s="20">
        <v>83.625126638005284</v>
      </c>
      <c r="T11" s="20">
        <v>85.29762917076539</v>
      </c>
      <c r="U11" s="20">
        <v>87.003581754180701</v>
      </c>
      <c r="V11" s="20">
        <v>88.74365338926431</v>
      </c>
      <c r="W11" s="20">
        <v>90.518526457049603</v>
      </c>
      <c r="X11" s="20">
        <v>92.3288969861906</v>
      </c>
      <c r="Y11" s="20">
        <v>94.175474925914415</v>
      </c>
      <c r="Z11" s="20">
        <v>96.058984424432708</v>
      </c>
      <c r="AA11" s="20">
        <v>97.980164112921358</v>
      </c>
      <c r="AB11" s="20">
        <v>99.939767395179786</v>
      </c>
      <c r="AC11" s="20">
        <v>101.93856274308338</v>
      </c>
      <c r="AD11" s="20">
        <v>103.97733399794505</v>
      </c>
      <c r="AE11" s="20">
        <v>106.05688067790396</v>
      </c>
      <c r="AF11" s="20">
        <v>108.17801829146204</v>
      </c>
      <c r="AG11" s="20">
        <v>110.34157865729128</v>
      </c>
      <c r="AH11" t="s">
        <v>279</v>
      </c>
      <c r="AL11" s="20"/>
      <c r="AM11" s="20"/>
      <c r="AN11" s="20"/>
      <c r="AO11" s="20"/>
      <c r="AP11" s="20"/>
      <c r="AQ11" s="20"/>
      <c r="AR11" s="20"/>
      <c r="AS11" s="20"/>
    </row>
    <row r="12" spans="1:45" x14ac:dyDescent="0.35">
      <c r="A12" s="20" t="s">
        <v>280</v>
      </c>
      <c r="B12" s="222">
        <v>14.457000000000001</v>
      </c>
      <c r="C12" s="222">
        <v>5.3719999999999999</v>
      </c>
      <c r="D12" s="222">
        <v>28.849</v>
      </c>
      <c r="E12" s="222">
        <v>0</v>
      </c>
      <c r="F12" s="200">
        <v>10</v>
      </c>
      <c r="G12" s="20">
        <v>10</v>
      </c>
      <c r="H12" s="20">
        <v>29.580000000000002</v>
      </c>
      <c r="I12" s="20">
        <v>30.171600000000002</v>
      </c>
      <c r="J12" s="20">
        <v>30.775032000000003</v>
      </c>
      <c r="K12" s="20">
        <v>31.390532640000004</v>
      </c>
      <c r="L12" s="20">
        <v>32.018343292800004</v>
      </c>
      <c r="M12" s="20">
        <v>32.658710158656007</v>
      </c>
      <c r="N12" s="20">
        <v>33.311884361829129</v>
      </c>
      <c r="O12" s="20">
        <v>33.978122049065711</v>
      </c>
      <c r="P12" s="20">
        <v>34.657684490047025</v>
      </c>
      <c r="Q12" s="20">
        <v>35.350838179847969</v>
      </c>
      <c r="R12" s="20">
        <v>36.05785494344493</v>
      </c>
      <c r="S12" s="20">
        <v>36.77901204231383</v>
      </c>
      <c r="T12" s="20">
        <v>37.514592283160106</v>
      </c>
      <c r="U12" s="20">
        <v>38.264884128823311</v>
      </c>
      <c r="V12" s="20">
        <v>39.030181811399778</v>
      </c>
      <c r="W12" s="20">
        <v>39.810785447627772</v>
      </c>
      <c r="X12" s="20">
        <v>40.607001156580331</v>
      </c>
      <c r="Y12" s="20">
        <v>41.419141179711936</v>
      </c>
      <c r="Z12" s="20">
        <v>42.247524003306175</v>
      </c>
      <c r="AA12" s="20">
        <v>43.0924744833723</v>
      </c>
      <c r="AB12" s="20">
        <v>43.954323973039749</v>
      </c>
      <c r="AC12" s="20">
        <v>44.833410452500544</v>
      </c>
      <c r="AD12" s="20">
        <v>45.730078661550557</v>
      </c>
      <c r="AE12" s="20">
        <v>46.644680234781568</v>
      </c>
      <c r="AF12" s="20">
        <v>47.577573839477196</v>
      </c>
      <c r="AG12" s="20">
        <v>48.529125316266743</v>
      </c>
      <c r="AH12" t="s">
        <v>281</v>
      </c>
      <c r="AI12" t="s">
        <v>277</v>
      </c>
      <c r="AL12" s="20"/>
      <c r="AM12" s="20"/>
      <c r="AN12" s="20"/>
      <c r="AO12" s="20"/>
      <c r="AP12" s="20"/>
      <c r="AQ12" s="20"/>
      <c r="AR12" s="20"/>
      <c r="AS12" s="20"/>
    </row>
    <row r="13" spans="1:45" x14ac:dyDescent="0.35">
      <c r="A13" s="20" t="s">
        <v>282</v>
      </c>
      <c r="B13" s="222">
        <v>33.639000000000003</v>
      </c>
      <c r="C13" s="222">
        <v>34.542999999999999</v>
      </c>
      <c r="D13" s="222">
        <v>34.542999999999999</v>
      </c>
      <c r="E13" s="222">
        <v>51.484999999999999</v>
      </c>
      <c r="F13" s="200">
        <v>45</v>
      </c>
      <c r="G13" s="20">
        <v>50.828544000000001</v>
      </c>
      <c r="H13" s="20">
        <v>54.45618048</v>
      </c>
      <c r="I13" s="20">
        <v>56.634427699200003</v>
      </c>
      <c r="J13" s="20">
        <v>58.899804807168003</v>
      </c>
      <c r="K13" s="20">
        <v>60.96129797541888</v>
      </c>
      <c r="L13" s="20">
        <v>62.180523934927258</v>
      </c>
      <c r="M13" s="20">
        <v>63.424134413625808</v>
      </c>
      <c r="N13" s="20">
        <v>64.692617101898321</v>
      </c>
      <c r="O13" s="20">
        <v>65.986469443936286</v>
      </c>
      <c r="P13" s="20">
        <v>67.306198832815014</v>
      </c>
      <c r="Q13" s="20">
        <v>68.652322809471315</v>
      </c>
      <c r="R13" s="20">
        <v>70.025369265660743</v>
      </c>
      <c r="S13" s="20">
        <v>71.425876650973962</v>
      </c>
      <c r="T13" s="20">
        <v>72.854394183993449</v>
      </c>
      <c r="U13" s="20">
        <v>74.311482067673325</v>
      </c>
      <c r="V13" s="20">
        <v>75.797711709026785</v>
      </c>
      <c r="W13" s="20">
        <v>77.313665943207326</v>
      </c>
      <c r="X13" s="20">
        <v>78.859939262071478</v>
      </c>
      <c r="Y13" s="20">
        <v>80.437138047312914</v>
      </c>
      <c r="Z13" s="20">
        <v>82.04588080825917</v>
      </c>
      <c r="AA13" s="20">
        <v>83.686798424424353</v>
      </c>
      <c r="AB13" s="20">
        <v>85.36053439291284</v>
      </c>
      <c r="AC13" s="20">
        <v>87.067745080771104</v>
      </c>
      <c r="AD13" s="20">
        <v>88.809099982386527</v>
      </c>
      <c r="AE13" s="20">
        <v>90.58528198203426</v>
      </c>
      <c r="AF13" s="20">
        <v>92.396987621674953</v>
      </c>
      <c r="AG13" s="20">
        <v>94.244927374108457</v>
      </c>
      <c r="AH13" t="s">
        <v>283</v>
      </c>
      <c r="AL13" s="20"/>
      <c r="AM13" s="20"/>
      <c r="AN13" s="20"/>
      <c r="AO13" s="20"/>
      <c r="AP13" s="20"/>
      <c r="AQ13" s="20"/>
      <c r="AR13" s="20"/>
      <c r="AS13" s="20"/>
    </row>
    <row r="14" spans="1:45" x14ac:dyDescent="0.35">
      <c r="A14" s="20" t="s">
        <v>284</v>
      </c>
      <c r="B14" s="222"/>
      <c r="C14" s="222"/>
      <c r="D14" s="222"/>
      <c r="E14" s="222"/>
      <c r="F14" s="200"/>
      <c r="G14" s="20"/>
      <c r="H14" s="20">
        <v>15</v>
      </c>
      <c r="I14" s="20">
        <v>15.600000000000001</v>
      </c>
      <c r="J14" s="20">
        <v>16.224000000000004</v>
      </c>
      <c r="K14" s="20">
        <v>16.791840000000004</v>
      </c>
      <c r="L14" s="20">
        <v>17.127676800000003</v>
      </c>
      <c r="M14" s="20">
        <v>17.470230336000004</v>
      </c>
      <c r="N14" s="20">
        <v>17.819634942720004</v>
      </c>
      <c r="O14" s="20">
        <v>18.176027641574404</v>
      </c>
      <c r="P14" s="20">
        <v>18.539548194405892</v>
      </c>
      <c r="Q14" s="20">
        <v>18.910339158294011</v>
      </c>
      <c r="R14" s="20">
        <v>19.288545941459891</v>
      </c>
      <c r="S14" s="20">
        <v>19.674316860289089</v>
      </c>
      <c r="T14" s="20">
        <v>20.067803197494872</v>
      </c>
      <c r="U14" s="20">
        <v>20.469159261444769</v>
      </c>
      <c r="V14" s="20">
        <v>20.878542446673666</v>
      </c>
      <c r="W14" s="20">
        <v>21.296113295607139</v>
      </c>
      <c r="X14" s="20">
        <v>21.722035561519281</v>
      </c>
      <c r="Y14" s="20">
        <v>22.156476272749668</v>
      </c>
      <c r="Z14" s="20">
        <v>22.59960579820466</v>
      </c>
      <c r="AA14" s="20">
        <v>23.051597914168752</v>
      </c>
      <c r="AB14" s="20">
        <v>23.512629872452127</v>
      </c>
      <c r="AC14" s="20">
        <v>23.98288246990117</v>
      </c>
      <c r="AD14" s="20">
        <v>24.462540119299195</v>
      </c>
      <c r="AE14" s="20">
        <v>24.951790921685181</v>
      </c>
      <c r="AF14" s="20">
        <v>25.450826740118885</v>
      </c>
      <c r="AG14" s="20">
        <v>25.450826740118885</v>
      </c>
      <c r="AL14" s="20"/>
      <c r="AM14" s="20"/>
      <c r="AN14" s="20"/>
      <c r="AO14" s="20"/>
      <c r="AP14" s="20"/>
      <c r="AQ14" s="20"/>
      <c r="AR14" s="20"/>
      <c r="AS14" s="20"/>
    </row>
    <row r="15" spans="1:45" x14ac:dyDescent="0.35">
      <c r="A15" s="20" t="s">
        <v>285</v>
      </c>
      <c r="B15" s="222">
        <v>0</v>
      </c>
      <c r="C15" s="222">
        <v>0</v>
      </c>
      <c r="D15" s="222">
        <v>9.8970000000000002</v>
      </c>
      <c r="E15" s="222">
        <v>5.6630000000000003</v>
      </c>
      <c r="F15" s="200">
        <v>10</v>
      </c>
      <c r="G15" s="20">
        <v>10</v>
      </c>
      <c r="H15" s="20">
        <v>10</v>
      </c>
      <c r="I15" s="20">
        <v>10.199999999999999</v>
      </c>
      <c r="J15" s="20">
        <v>10.404</v>
      </c>
      <c r="K15" s="20">
        <v>10.612080000000001</v>
      </c>
      <c r="L15" s="20">
        <v>10.824321600000001</v>
      </c>
      <c r="M15" s="20">
        <v>11.040808032000001</v>
      </c>
      <c r="N15" s="20">
        <v>11.261624192640001</v>
      </c>
      <c r="O15" s="20">
        <v>11.486856676492801</v>
      </c>
      <c r="P15" s="20">
        <v>11.716593810022657</v>
      </c>
      <c r="Q15" s="20">
        <v>11.95092568622311</v>
      </c>
      <c r="R15" s="20">
        <v>12.189944199947572</v>
      </c>
      <c r="S15" s="20">
        <v>12.433743083946524</v>
      </c>
      <c r="T15" s="20">
        <v>12.682417945625454</v>
      </c>
      <c r="U15" s="20">
        <v>12.936066304537963</v>
      </c>
      <c r="V15" s="20">
        <v>13.194787630628722</v>
      </c>
      <c r="W15" s="20">
        <v>13.458683383241297</v>
      </c>
      <c r="X15" s="20">
        <v>13.727857050906124</v>
      </c>
      <c r="Y15" s="20">
        <v>14.002414191924247</v>
      </c>
      <c r="Z15" s="20">
        <v>14.282462475762733</v>
      </c>
      <c r="AA15" s="20">
        <v>14.568111725277987</v>
      </c>
      <c r="AB15" s="20">
        <v>14.859473959783546</v>
      </c>
      <c r="AC15" s="20">
        <v>15.156663438979217</v>
      </c>
      <c r="AD15" s="20">
        <v>15.459796707758802</v>
      </c>
      <c r="AE15" s="20">
        <v>15.768992641913979</v>
      </c>
      <c r="AF15" s="20">
        <v>16.084372494752259</v>
      </c>
      <c r="AG15" s="20">
        <v>16.406059944647303</v>
      </c>
      <c r="AH15" t="s">
        <v>286</v>
      </c>
      <c r="AL15" s="20"/>
      <c r="AM15" s="20"/>
      <c r="AN15" s="20"/>
      <c r="AO15" s="20"/>
      <c r="AP15" s="20"/>
      <c r="AQ15" s="20"/>
      <c r="AR15" s="20"/>
      <c r="AS15" s="20"/>
    </row>
    <row r="16" spans="1:45" x14ac:dyDescent="0.35">
      <c r="A16" s="20" t="s">
        <v>287</v>
      </c>
      <c r="B16" s="222">
        <v>60.323999999999998</v>
      </c>
      <c r="C16" s="222">
        <v>42.942999999999998</v>
      </c>
      <c r="D16" s="222">
        <v>38.159999999999997</v>
      </c>
      <c r="E16" s="222">
        <v>117.782</v>
      </c>
      <c r="F16" s="200">
        <v>50</v>
      </c>
      <c r="G16" s="20">
        <v>25</v>
      </c>
      <c r="H16" s="20">
        <v>25</v>
      </c>
      <c r="I16" s="20">
        <v>25</v>
      </c>
      <c r="J16" s="20">
        <v>120</v>
      </c>
      <c r="K16" s="20">
        <v>25.5</v>
      </c>
      <c r="L16" s="20">
        <v>25.5</v>
      </c>
      <c r="M16" s="20">
        <v>25.5</v>
      </c>
      <c r="N16" s="20">
        <v>25.5</v>
      </c>
      <c r="O16" s="20">
        <v>132.48969638400001</v>
      </c>
      <c r="P16" s="20">
        <v>26.530200000000001</v>
      </c>
      <c r="Q16" s="20">
        <v>27.060804000000001</v>
      </c>
      <c r="R16" s="20">
        <v>27.602020080000003</v>
      </c>
      <c r="S16" s="20">
        <v>28.154060481600002</v>
      </c>
      <c r="T16" s="20">
        <v>146.27933039937088</v>
      </c>
      <c r="U16" s="20">
        <v>29.291484525056642</v>
      </c>
      <c r="V16" s="20">
        <v>29.877314215557774</v>
      </c>
      <c r="W16" s="20">
        <v>30.474860499868932</v>
      </c>
      <c r="X16" s="20">
        <v>31.08435770986631</v>
      </c>
      <c r="Y16" s="20">
        <v>161.50420059889558</v>
      </c>
      <c r="Z16" s="20">
        <v>32.340165761344906</v>
      </c>
      <c r="AA16" s="20">
        <v>32.986969076571803</v>
      </c>
      <c r="AB16" s="20">
        <v>33.646708458103241</v>
      </c>
      <c r="AC16" s="20">
        <v>34.31964262726531</v>
      </c>
      <c r="AD16" s="20">
        <v>178.31368751740254</v>
      </c>
      <c r="AE16" s="20">
        <v>35.706156189406826</v>
      </c>
      <c r="AF16" s="20">
        <v>36.42027931319496</v>
      </c>
      <c r="AG16" s="20">
        <v>37.148684899458857</v>
      </c>
      <c r="AH16" t="s">
        <v>288</v>
      </c>
      <c r="AL16" s="20"/>
      <c r="AM16" s="20"/>
      <c r="AN16" s="20"/>
      <c r="AO16" s="20"/>
      <c r="AP16" s="20"/>
      <c r="AQ16" s="20"/>
      <c r="AR16" s="20"/>
      <c r="AS16" s="20"/>
    </row>
    <row r="17" spans="1:45" x14ac:dyDescent="0.35">
      <c r="A17" s="20" t="s">
        <v>289</v>
      </c>
      <c r="B17" s="222">
        <v>0</v>
      </c>
      <c r="C17" s="222">
        <v>0</v>
      </c>
      <c r="D17" s="222">
        <v>9.984</v>
      </c>
      <c r="E17" s="222">
        <v>0</v>
      </c>
      <c r="F17" s="20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>
        <v>0</v>
      </c>
      <c r="V17" s="20">
        <v>0</v>
      </c>
      <c r="W17" s="20">
        <v>0</v>
      </c>
      <c r="X17" s="20">
        <v>0</v>
      </c>
      <c r="Y17" s="20">
        <v>0</v>
      </c>
      <c r="Z17" s="20">
        <v>0</v>
      </c>
      <c r="AA17" s="20">
        <v>0</v>
      </c>
      <c r="AB17" s="20">
        <v>0</v>
      </c>
      <c r="AC17" s="20">
        <v>0</v>
      </c>
      <c r="AD17" s="20">
        <v>0</v>
      </c>
      <c r="AE17" s="20">
        <v>0</v>
      </c>
      <c r="AF17" s="20">
        <v>0</v>
      </c>
      <c r="AG17" s="20">
        <v>0</v>
      </c>
      <c r="AH17" t="s">
        <v>290</v>
      </c>
      <c r="AL17" s="20"/>
      <c r="AM17" s="20"/>
      <c r="AN17" s="20"/>
      <c r="AO17" s="20"/>
      <c r="AP17" s="20"/>
      <c r="AQ17" s="20"/>
      <c r="AR17" s="20"/>
      <c r="AS17" s="20"/>
    </row>
    <row r="18" spans="1:45" x14ac:dyDescent="0.35">
      <c r="A18" s="196" t="s">
        <v>291</v>
      </c>
      <c r="B18" s="223">
        <v>0</v>
      </c>
      <c r="C18" s="223">
        <v>0</v>
      </c>
      <c r="D18" s="223">
        <v>12.38</v>
      </c>
      <c r="E18" s="223">
        <v>37.139000000000003</v>
      </c>
      <c r="F18" s="206">
        <v>10</v>
      </c>
      <c r="G18" s="20">
        <v>10</v>
      </c>
      <c r="H18" s="20">
        <v>12</v>
      </c>
      <c r="I18" s="20">
        <v>14.079999999999998</v>
      </c>
      <c r="J18" s="20">
        <v>16.243200000000002</v>
      </c>
      <c r="K18" s="20">
        <v>18.211711999999999</v>
      </c>
      <c r="L18" s="20">
        <v>19.375946239999998</v>
      </c>
      <c r="M18" s="20">
        <v>20.5634651648</v>
      </c>
      <c r="N18" s="20">
        <v>21.774734468096</v>
      </c>
      <c r="O18" s="20">
        <v>23.010229157457921</v>
      </c>
      <c r="P18" s="20">
        <v>24.270433740607075</v>
      </c>
      <c r="Q18" s="20">
        <v>25.555842415419221</v>
      </c>
      <c r="R18" s="20">
        <v>26.866959263727608</v>
      </c>
      <c r="S18" s="20">
        <v>28.204298449002167</v>
      </c>
      <c r="T18" s="20">
        <v>29.568384417982216</v>
      </c>
      <c r="U18" s="20">
        <v>30.959752106341867</v>
      </c>
      <c r="V18" s="20">
        <v>32.378947148468711</v>
      </c>
      <c r="W18" s="20">
        <v>33.826526091438083</v>
      </c>
      <c r="X18" s="20">
        <v>35.303056613266847</v>
      </c>
      <c r="Y18" s="20">
        <v>36.809117745532191</v>
      </c>
      <c r="Z18" s="20">
        <v>38.345300100442842</v>
      </c>
      <c r="AA18" s="20">
        <v>39.912206102451705</v>
      </c>
      <c r="AB18" s="20">
        <v>41.510450224500744</v>
      </c>
      <c r="AC18" s="20">
        <v>43.140659228990756</v>
      </c>
      <c r="AD18" s="20">
        <v>44.803472413570574</v>
      </c>
      <c r="AE18" s="20">
        <v>46.49954186184199</v>
      </c>
      <c r="AF18" s="20">
        <v>48.229532699078831</v>
      </c>
      <c r="AG18" s="20">
        <v>88.229532699078831</v>
      </c>
      <c r="AH18" t="s">
        <v>292</v>
      </c>
      <c r="AL18" s="20"/>
      <c r="AM18" s="20"/>
      <c r="AN18" s="20"/>
      <c r="AO18" s="20"/>
      <c r="AP18" s="20"/>
      <c r="AQ18" s="20"/>
      <c r="AR18" s="20"/>
      <c r="AS18" s="20"/>
    </row>
    <row r="19" spans="1:45" x14ac:dyDescent="0.35">
      <c r="A19" s="205" t="s">
        <v>293</v>
      </c>
      <c r="B19" s="224">
        <v>405.95800000000003</v>
      </c>
      <c r="C19" s="225">
        <v>409.34899999999999</v>
      </c>
      <c r="D19" s="225">
        <v>469.47399999999988</v>
      </c>
      <c r="E19" s="225">
        <v>595.05100000000004</v>
      </c>
      <c r="F19" s="207">
        <v>514</v>
      </c>
      <c r="G19" s="214">
        <v>628.074524</v>
      </c>
      <c r="H19" s="205">
        <v>1128.3732556800001</v>
      </c>
      <c r="I19" s="205">
        <v>1153.2649859071998</v>
      </c>
      <c r="J19" s="205">
        <v>1242.4827213434878</v>
      </c>
      <c r="K19" s="205">
        <v>1184.5372756305103</v>
      </c>
      <c r="L19" s="205">
        <v>1275.2580211431205</v>
      </c>
      <c r="M19" s="205">
        <v>1271.0931815659826</v>
      </c>
      <c r="N19" s="205">
        <v>1296.0450451973027</v>
      </c>
      <c r="O19" s="205">
        <v>1430.1056424852484</v>
      </c>
      <c r="P19" s="205">
        <v>1350.3384650232733</v>
      </c>
      <c r="Q19" s="205">
        <v>1411.3076584197386</v>
      </c>
      <c r="R19" s="205">
        <v>1406.1689390102138</v>
      </c>
      <c r="S19" s="205">
        <v>1435.2923177904177</v>
      </c>
      <c r="T19" s="205">
        <v>1583.1203528543649</v>
      </c>
      <c r="U19" s="205">
        <v>1494.9693274291508</v>
      </c>
      <c r="V19" s="205">
        <v>1562.0985465775771</v>
      </c>
      <c r="W19" s="205">
        <v>1557.2392882572885</v>
      </c>
      <c r="X19" s="205">
        <v>1589.1040740224341</v>
      </c>
      <c r="Y19" s="205">
        <v>1751.9243112377148</v>
      </c>
      <c r="Z19" s="205">
        <v>1655.3086786129406</v>
      </c>
      <c r="AA19" s="205">
        <v>1729.0309023349232</v>
      </c>
      <c r="AB19" s="205">
        <v>1723.1679492289034</v>
      </c>
      <c r="AC19" s="205">
        <v>1758.8513082134816</v>
      </c>
      <c r="AD19" s="205">
        <v>1938.0159864153431</v>
      </c>
      <c r="AE19" s="205">
        <v>1831.7425010653064</v>
      </c>
      <c r="AF19" s="205">
        <v>1913.5357729659629</v>
      </c>
      <c r="AG19" s="205">
        <v>1841.1413309702343</v>
      </c>
      <c r="AL19" s="20"/>
      <c r="AM19" s="20"/>
      <c r="AN19" s="20"/>
      <c r="AO19" s="20"/>
      <c r="AP19" s="20"/>
      <c r="AQ19" s="20"/>
      <c r="AR19" s="20"/>
      <c r="AS19" s="20"/>
    </row>
    <row r="20" spans="1:45" x14ac:dyDescent="0.35">
      <c r="A20" s="20" t="s">
        <v>294</v>
      </c>
      <c r="B20" s="226"/>
      <c r="C20" s="222"/>
      <c r="D20" s="222"/>
      <c r="E20" s="222"/>
      <c r="F20" s="200">
        <v>40</v>
      </c>
      <c r="G20" s="20">
        <v>40</v>
      </c>
      <c r="H20" s="20">
        <v>40</v>
      </c>
      <c r="I20" s="20">
        <v>40</v>
      </c>
      <c r="J20" s="20">
        <v>40</v>
      </c>
      <c r="K20" s="20">
        <v>40</v>
      </c>
      <c r="L20" s="20">
        <v>40</v>
      </c>
      <c r="M20" s="20">
        <v>40</v>
      </c>
      <c r="N20" s="20">
        <v>40</v>
      </c>
      <c r="O20" s="20">
        <v>40</v>
      </c>
      <c r="P20" s="20">
        <v>40</v>
      </c>
      <c r="Q20" s="20">
        <v>40</v>
      </c>
      <c r="R20" s="20">
        <v>40</v>
      </c>
      <c r="S20" s="20">
        <v>40</v>
      </c>
      <c r="T20" s="20">
        <v>40</v>
      </c>
      <c r="U20" s="20">
        <v>40</v>
      </c>
      <c r="V20" s="20">
        <v>40</v>
      </c>
      <c r="W20" s="20">
        <v>40</v>
      </c>
      <c r="X20" s="20">
        <v>40</v>
      </c>
      <c r="Y20" s="20">
        <v>40</v>
      </c>
      <c r="Z20" s="20">
        <v>40</v>
      </c>
      <c r="AA20" s="20">
        <v>40</v>
      </c>
      <c r="AB20" s="20">
        <v>40</v>
      </c>
      <c r="AC20" s="20">
        <v>40</v>
      </c>
      <c r="AD20" s="20">
        <v>40</v>
      </c>
      <c r="AE20" s="20">
        <v>40</v>
      </c>
      <c r="AF20" s="20">
        <v>40</v>
      </c>
      <c r="AG20" s="20"/>
      <c r="AH20" t="s">
        <v>295</v>
      </c>
      <c r="AL20" s="20"/>
      <c r="AM20" s="20"/>
      <c r="AN20" s="20"/>
      <c r="AO20" s="20"/>
      <c r="AP20" s="20"/>
      <c r="AQ20" s="20"/>
      <c r="AR20" s="20"/>
      <c r="AS20" s="20"/>
    </row>
    <row r="21" spans="1:45" x14ac:dyDescent="0.35">
      <c r="A21" s="20" t="s">
        <v>296</v>
      </c>
      <c r="B21" s="222"/>
      <c r="C21" s="222">
        <v>19.8</v>
      </c>
      <c r="D21" s="222">
        <v>92.7</v>
      </c>
      <c r="E21" s="222">
        <v>158.94</v>
      </c>
      <c r="F21" s="200">
        <v>360</v>
      </c>
      <c r="G21" s="20">
        <v>360</v>
      </c>
      <c r="H21" s="20">
        <v>400</v>
      </c>
      <c r="I21" s="20">
        <v>400</v>
      </c>
      <c r="J21" s="20">
        <v>400</v>
      </c>
      <c r="K21" s="20">
        <v>400</v>
      </c>
      <c r="L21" s="20">
        <v>400</v>
      </c>
      <c r="M21" s="20">
        <v>400</v>
      </c>
      <c r="N21" s="20">
        <v>400</v>
      </c>
      <c r="O21" s="20">
        <v>400</v>
      </c>
      <c r="P21" s="20">
        <v>400</v>
      </c>
      <c r="Q21" s="20">
        <v>400</v>
      </c>
      <c r="R21" s="20">
        <v>400</v>
      </c>
      <c r="S21" s="20">
        <v>400</v>
      </c>
      <c r="T21" s="20">
        <v>400</v>
      </c>
      <c r="U21" s="20">
        <v>400</v>
      </c>
      <c r="V21" s="20">
        <v>400</v>
      </c>
      <c r="W21" s="20">
        <v>400</v>
      </c>
      <c r="X21" s="20">
        <v>400</v>
      </c>
      <c r="Y21" s="20">
        <v>400</v>
      </c>
      <c r="Z21" s="20">
        <v>400</v>
      </c>
      <c r="AA21" s="20">
        <v>400</v>
      </c>
      <c r="AB21" s="20">
        <v>400</v>
      </c>
      <c r="AC21" s="20">
        <v>400</v>
      </c>
      <c r="AD21" s="20">
        <v>400</v>
      </c>
      <c r="AE21" s="20">
        <v>400</v>
      </c>
      <c r="AF21" s="20">
        <v>400</v>
      </c>
      <c r="AG21" s="20"/>
      <c r="AH21" t="s">
        <v>295</v>
      </c>
      <c r="AL21" s="20"/>
      <c r="AM21" s="20"/>
      <c r="AN21" s="20"/>
      <c r="AO21" s="20"/>
      <c r="AP21" s="20"/>
      <c r="AQ21" s="20"/>
      <c r="AR21" s="20"/>
      <c r="AS21" s="20"/>
    </row>
    <row r="22" spans="1:45" x14ac:dyDescent="0.35">
      <c r="A22" s="205" t="s">
        <v>297</v>
      </c>
      <c r="B22" s="225"/>
      <c r="C22" s="225"/>
      <c r="D22" s="225"/>
      <c r="E22" s="225"/>
      <c r="F22" s="207">
        <v>400</v>
      </c>
      <c r="G22" s="205">
        <v>400</v>
      </c>
      <c r="H22" s="205">
        <v>440</v>
      </c>
      <c r="I22" s="205">
        <v>440</v>
      </c>
      <c r="J22" s="205">
        <v>440</v>
      </c>
      <c r="K22" s="205">
        <v>440</v>
      </c>
      <c r="L22" s="205">
        <v>440</v>
      </c>
      <c r="M22" s="205">
        <v>440</v>
      </c>
      <c r="N22" s="205">
        <v>440</v>
      </c>
      <c r="O22" s="205">
        <v>440</v>
      </c>
      <c r="P22" s="205">
        <v>440</v>
      </c>
      <c r="Q22" s="205">
        <v>440</v>
      </c>
      <c r="R22" s="205">
        <v>440</v>
      </c>
      <c r="S22" s="205">
        <v>440</v>
      </c>
      <c r="T22" s="205">
        <v>440</v>
      </c>
      <c r="U22" s="205">
        <v>440</v>
      </c>
      <c r="V22" s="205">
        <v>440</v>
      </c>
      <c r="W22" s="205">
        <v>440</v>
      </c>
      <c r="X22" s="205">
        <v>440</v>
      </c>
      <c r="Y22" s="205">
        <v>440</v>
      </c>
      <c r="Z22" s="205">
        <v>440</v>
      </c>
      <c r="AA22" s="205">
        <v>440</v>
      </c>
      <c r="AB22" s="205">
        <v>440</v>
      </c>
      <c r="AC22" s="205">
        <v>440</v>
      </c>
      <c r="AD22" s="205">
        <v>440</v>
      </c>
      <c r="AE22" s="205">
        <v>440</v>
      </c>
      <c r="AF22" s="205">
        <v>440</v>
      </c>
      <c r="AG22" s="205">
        <v>0</v>
      </c>
      <c r="AL22" s="20"/>
      <c r="AM22" s="20"/>
      <c r="AN22" s="20"/>
      <c r="AO22" s="20"/>
      <c r="AP22" s="20"/>
      <c r="AQ22" s="20"/>
      <c r="AR22" s="20"/>
      <c r="AS22" s="20"/>
    </row>
    <row r="23" spans="1:45" x14ac:dyDescent="0.35">
      <c r="A23" s="205"/>
      <c r="B23" s="225"/>
      <c r="C23" s="225"/>
      <c r="D23" s="225"/>
      <c r="E23" s="225"/>
      <c r="F23" s="207"/>
      <c r="G23" s="205"/>
      <c r="H23" s="205"/>
      <c r="I23" s="205"/>
      <c r="J23" s="205"/>
      <c r="K23" s="205"/>
      <c r="L23" s="205"/>
      <c r="M23" s="205"/>
      <c r="N23" s="205"/>
      <c r="O23" s="205"/>
      <c r="P23" s="205"/>
      <c r="Q23" s="205"/>
      <c r="R23" s="205"/>
      <c r="S23" s="205"/>
      <c r="T23" s="205"/>
      <c r="U23" s="205"/>
      <c r="V23" s="205"/>
      <c r="W23" s="205"/>
      <c r="X23" s="205"/>
      <c r="Y23" s="205"/>
      <c r="Z23" s="205"/>
      <c r="AA23" s="205"/>
      <c r="AB23" s="205"/>
      <c r="AC23" s="205"/>
      <c r="AD23" s="205"/>
      <c r="AE23" s="205"/>
      <c r="AF23" s="205"/>
      <c r="AG23" s="205"/>
      <c r="AL23" s="20"/>
      <c r="AM23" s="20"/>
      <c r="AN23" s="20"/>
      <c r="AO23" s="20"/>
      <c r="AP23" s="20"/>
      <c r="AQ23" s="20"/>
      <c r="AR23" s="20"/>
      <c r="AS23" s="20"/>
    </row>
    <row r="24" spans="1:45" s="29" customFormat="1" x14ac:dyDescent="0.35">
      <c r="A24" s="211"/>
      <c r="B24" s="227">
        <v>405.95800000000003</v>
      </c>
      <c r="C24" s="227">
        <v>429.149</v>
      </c>
      <c r="D24" s="227">
        <v>562.17399999999986</v>
      </c>
      <c r="E24" s="227">
        <v>753.99099999999999</v>
      </c>
      <c r="F24" s="212">
        <v>914</v>
      </c>
      <c r="G24" s="211">
        <v>1028.0745240000001</v>
      </c>
      <c r="H24" s="211">
        <v>1568.3732556800001</v>
      </c>
      <c r="I24" s="211">
        <v>1593.2649859071998</v>
      </c>
      <c r="J24" s="211">
        <v>1682.4827213434878</v>
      </c>
      <c r="K24" s="211">
        <v>1624.5372756305103</v>
      </c>
      <c r="L24" s="211">
        <v>1715.2580211431205</v>
      </c>
      <c r="M24" s="211">
        <v>1711.0931815659826</v>
      </c>
      <c r="N24" s="211">
        <v>1736.0450451973027</v>
      </c>
      <c r="O24" s="211">
        <v>1870.1056424852484</v>
      </c>
      <c r="P24" s="211">
        <v>1790.3384650232733</v>
      </c>
      <c r="Q24" s="211">
        <v>1851.3076584197386</v>
      </c>
      <c r="R24" s="211">
        <v>1846.1689390102138</v>
      </c>
      <c r="S24" s="211">
        <v>1875.2923177904177</v>
      </c>
      <c r="T24" s="211">
        <v>2023.1203528543649</v>
      </c>
      <c r="U24" s="211">
        <v>1934.9693274291508</v>
      </c>
      <c r="V24" s="211">
        <v>2002.0985465775771</v>
      </c>
      <c r="W24" s="211">
        <v>1997.2392882572885</v>
      </c>
      <c r="X24" s="211">
        <v>2029.1040740224341</v>
      </c>
      <c r="Y24" s="211">
        <v>2191.9243112377148</v>
      </c>
      <c r="Z24" s="211">
        <v>2095.3086786129406</v>
      </c>
      <c r="AA24" s="211">
        <v>2169.0309023349232</v>
      </c>
      <c r="AB24" s="211">
        <v>2163.1679492289031</v>
      </c>
      <c r="AC24" s="211">
        <v>2198.8513082134814</v>
      </c>
      <c r="AD24" s="211">
        <v>2378.0159864153429</v>
      </c>
      <c r="AE24" s="211">
        <v>2271.7425010653064</v>
      </c>
      <c r="AF24" s="211">
        <v>2353.5357729659627</v>
      </c>
      <c r="AG24" s="211">
        <v>1841.1413309702343</v>
      </c>
      <c r="AL24" s="204"/>
      <c r="AM24" s="204"/>
      <c r="AN24" s="204"/>
      <c r="AO24" s="204"/>
      <c r="AP24" s="204"/>
      <c r="AQ24" s="204"/>
      <c r="AR24" s="204"/>
      <c r="AS24" s="204"/>
    </row>
    <row r="25" spans="1:45" s="29" customFormat="1" x14ac:dyDescent="0.35">
      <c r="A25" s="204"/>
      <c r="B25" s="228"/>
      <c r="C25" s="228"/>
      <c r="D25" s="228"/>
      <c r="E25" s="228"/>
      <c r="F25" s="213"/>
      <c r="G25" s="204"/>
      <c r="H25" s="204"/>
      <c r="I25" s="204"/>
      <c r="J25" s="204"/>
      <c r="K25" s="204"/>
      <c r="L25" s="204"/>
      <c r="M25" s="204"/>
      <c r="N25" s="204"/>
      <c r="O25" s="204"/>
      <c r="P25" s="204"/>
      <c r="Q25" s="204"/>
      <c r="R25" s="204"/>
      <c r="S25" s="204"/>
      <c r="T25" s="204"/>
      <c r="U25" s="204"/>
      <c r="V25" s="204"/>
      <c r="W25" s="204"/>
      <c r="X25" s="204"/>
      <c r="Y25" s="204"/>
      <c r="Z25" s="204"/>
      <c r="AA25" s="204"/>
      <c r="AB25" s="204"/>
      <c r="AC25" s="204"/>
      <c r="AD25" s="204"/>
      <c r="AE25" s="204"/>
      <c r="AF25" s="204"/>
      <c r="AG25" s="204"/>
      <c r="AL25" s="204"/>
      <c r="AM25" s="204"/>
      <c r="AN25" s="204"/>
      <c r="AO25" s="204"/>
      <c r="AP25" s="204"/>
      <c r="AQ25" s="204"/>
      <c r="AR25" s="204"/>
      <c r="AS25" s="204"/>
    </row>
    <row r="26" spans="1:45" x14ac:dyDescent="0.35">
      <c r="A26" s="20" t="s">
        <v>254</v>
      </c>
      <c r="B26" s="222">
        <v>750</v>
      </c>
      <c r="C26" s="222">
        <v>1100</v>
      </c>
      <c r="D26" s="222"/>
      <c r="E26" s="222">
        <v>1211.6020000000001</v>
      </c>
      <c r="F26" s="200">
        <v>1250</v>
      </c>
      <c r="G26">
        <v>1289.5</v>
      </c>
    </row>
    <row r="27" spans="1:45" x14ac:dyDescent="0.35">
      <c r="A27" s="211" t="s">
        <v>298</v>
      </c>
      <c r="B27" s="227">
        <v>1175</v>
      </c>
      <c r="C27" s="227">
        <v>1529.1489999999999</v>
      </c>
      <c r="D27" s="227">
        <v>562.17399999999986</v>
      </c>
      <c r="E27" s="227">
        <v>1965.5930000000001</v>
      </c>
      <c r="F27" s="212">
        <v>2164</v>
      </c>
      <c r="G27" s="211">
        <v>2317.5745240000001</v>
      </c>
      <c r="H27" s="211">
        <v>1568.3732556800001</v>
      </c>
      <c r="I27" s="211">
        <v>1593.2649859071998</v>
      </c>
      <c r="J27" s="211">
        <v>1682.4827213434878</v>
      </c>
      <c r="K27" s="211">
        <v>1624.5372756305103</v>
      </c>
      <c r="L27" s="211">
        <v>1715.2580211431205</v>
      </c>
      <c r="M27" s="211">
        <v>1711.0931815659826</v>
      </c>
      <c r="N27" s="211">
        <v>1736.0450451973027</v>
      </c>
      <c r="O27" s="211">
        <v>1870.1056424852484</v>
      </c>
      <c r="P27" s="211">
        <v>1790.3384650232733</v>
      </c>
      <c r="Q27" s="211">
        <v>1851.3076584197386</v>
      </c>
      <c r="R27" s="211">
        <v>1846.1689390102138</v>
      </c>
      <c r="S27" s="211">
        <v>1875.2923177904177</v>
      </c>
      <c r="T27" s="211">
        <v>2023.1203528543649</v>
      </c>
      <c r="U27" s="211">
        <v>1934.9693274291508</v>
      </c>
      <c r="V27" s="211">
        <v>2002.0985465775771</v>
      </c>
      <c r="W27" s="211">
        <v>1997.2392882572885</v>
      </c>
      <c r="X27" s="211">
        <v>2029.1040740224341</v>
      </c>
      <c r="Y27" s="211">
        <v>2191.9243112377148</v>
      </c>
      <c r="Z27" s="211">
        <v>2095.3086786129406</v>
      </c>
      <c r="AA27" s="211">
        <v>2169.0309023349232</v>
      </c>
      <c r="AB27" s="211">
        <v>2163.1679492289031</v>
      </c>
      <c r="AC27" s="211">
        <v>2198.8513082134814</v>
      </c>
      <c r="AD27" s="211">
        <v>2378.0159864153429</v>
      </c>
      <c r="AE27" s="211">
        <v>2271.7425010653064</v>
      </c>
      <c r="AF27" s="211">
        <v>2353.5357729659627</v>
      </c>
      <c r="AG27" s="211">
        <v>1841.1413309702343</v>
      </c>
      <c r="AL27" s="204"/>
      <c r="AM27" s="204"/>
      <c r="AN27" s="204"/>
      <c r="AO27" s="204"/>
      <c r="AP27" s="204"/>
      <c r="AQ27" s="204"/>
      <c r="AR27" s="204"/>
      <c r="AS27" s="204"/>
    </row>
  </sheetData>
  <mergeCells count="1">
    <mergeCell ref="B1:E1"/>
  </mergeCells>
  <pageMargins left="0.7" right="0.7" top="0.75" bottom="0.75" header="0.3" footer="0.3"/>
  <pageSetup paperSize="9" orientation="portrait" r:id="rId1"/>
  <headerFooter>
    <oddHeader>&amp;C&amp;"Calibri"&amp;12&amp;K0000FF - Official -&amp;1#_x000D_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39408-753C-4EE2-A2A1-76E60143E79B}">
  <sheetPr codeName="Sheet13">
    <tabColor rgb="FF00B0F0"/>
  </sheetPr>
  <dimension ref="A2:AB11"/>
  <sheetViews>
    <sheetView workbookViewId="0">
      <selection activeCell="L13" sqref="L13"/>
    </sheetView>
  </sheetViews>
  <sheetFormatPr defaultColWidth="9.26953125" defaultRowHeight="14.5" x14ac:dyDescent="0.35"/>
  <cols>
    <col min="1" max="1" width="23.26953125" bestFit="1" customWidth="1"/>
    <col min="2" max="2" width="9.7265625" customWidth="1"/>
    <col min="24" max="28" width="9.7265625" bestFit="1" customWidth="1"/>
  </cols>
  <sheetData>
    <row r="2" spans="1:28" x14ac:dyDescent="0.35">
      <c r="C2" s="210">
        <v>0.02</v>
      </c>
      <c r="D2" t="s">
        <v>299</v>
      </c>
    </row>
    <row r="3" spans="1:28" x14ac:dyDescent="0.35">
      <c r="C3" s="210"/>
    </row>
    <row r="4" spans="1:28" x14ac:dyDescent="0.35">
      <c r="B4" t="s">
        <v>300</v>
      </c>
    </row>
    <row r="5" spans="1:28" x14ac:dyDescent="0.35">
      <c r="B5" t="s">
        <v>31</v>
      </c>
      <c r="C5" t="s">
        <v>32</v>
      </c>
      <c r="D5" t="s">
        <v>33</v>
      </c>
      <c r="E5" t="s">
        <v>34</v>
      </c>
      <c r="F5" t="s">
        <v>35</v>
      </c>
      <c r="G5" t="s">
        <v>36</v>
      </c>
      <c r="H5" t="s">
        <v>37</v>
      </c>
      <c r="I5" t="s">
        <v>38</v>
      </c>
      <c r="J5" t="s">
        <v>39</v>
      </c>
      <c r="K5" t="s">
        <v>40</v>
      </c>
      <c r="L5" t="s">
        <v>41</v>
      </c>
      <c r="M5" t="s">
        <v>154</v>
      </c>
      <c r="N5" t="s">
        <v>155</v>
      </c>
      <c r="O5" t="s">
        <v>156</v>
      </c>
      <c r="P5" t="s">
        <v>157</v>
      </c>
      <c r="Q5" t="s">
        <v>158</v>
      </c>
      <c r="R5" t="s">
        <v>58</v>
      </c>
      <c r="S5" t="s">
        <v>159</v>
      </c>
      <c r="T5" t="s">
        <v>160</v>
      </c>
      <c r="U5" t="s">
        <v>161</v>
      </c>
      <c r="V5" t="s">
        <v>162</v>
      </c>
      <c r="W5" t="s">
        <v>163</v>
      </c>
      <c r="X5" t="s">
        <v>164</v>
      </c>
      <c r="Y5" t="s">
        <v>165</v>
      </c>
      <c r="Z5" t="s">
        <v>166</v>
      </c>
      <c r="AA5" t="s">
        <v>167</v>
      </c>
      <c r="AB5" t="s">
        <v>67</v>
      </c>
    </row>
    <row r="6" spans="1:28" x14ac:dyDescent="0.35">
      <c r="A6" t="s">
        <v>49</v>
      </c>
      <c r="B6" s="20">
        <v>2155066.6959158401</v>
      </c>
      <c r="C6" s="20">
        <v>3822014.5</v>
      </c>
      <c r="D6" s="20">
        <v>3898454.79</v>
      </c>
      <c r="E6" s="20">
        <v>3976423.8858000003</v>
      </c>
      <c r="F6" s="20">
        <v>4055952.3635160006</v>
      </c>
      <c r="G6" s="20">
        <v>4137071.4107863205</v>
      </c>
      <c r="H6" s="20">
        <v>4219812.8390020467</v>
      </c>
      <c r="I6" s="20">
        <v>4304209.0957820881</v>
      </c>
      <c r="J6" s="20">
        <v>4390293.2776977299</v>
      </c>
      <c r="K6" s="20">
        <v>4478099.1432516845</v>
      </c>
      <c r="L6" s="20">
        <v>4567661.1261167182</v>
      </c>
      <c r="M6" s="20">
        <v>4659014.3486390524</v>
      </c>
      <c r="N6" s="20">
        <v>4752194.6356118331</v>
      </c>
      <c r="O6" s="20">
        <v>4847238.5283240695</v>
      </c>
      <c r="P6" s="20">
        <v>4944183.2988905506</v>
      </c>
      <c r="Q6" s="20">
        <v>5043066.9648683621</v>
      </c>
      <c r="R6" s="20">
        <v>5143928.3041657293</v>
      </c>
      <c r="S6" s="20">
        <v>5246806.8702490442</v>
      </c>
      <c r="T6" s="20">
        <v>5351743.0076540252</v>
      </c>
      <c r="U6" s="20">
        <v>5458777.8678071061</v>
      </c>
      <c r="V6" s="20">
        <v>5567953.4251632486</v>
      </c>
      <c r="W6" s="20">
        <v>5679312.4936665138</v>
      </c>
      <c r="X6" s="20">
        <v>5792898.7435398446</v>
      </c>
      <c r="Y6" s="20">
        <v>5908756.7184106419</v>
      </c>
      <c r="Z6" s="20">
        <v>6026931.8527788548</v>
      </c>
      <c r="AA6" s="20">
        <v>6147470.4898344316</v>
      </c>
      <c r="AB6" s="20">
        <v>6270419.8996311203</v>
      </c>
    </row>
    <row r="7" spans="1:28" x14ac:dyDescent="0.35">
      <c r="A7" t="s">
        <v>301</v>
      </c>
      <c r="B7" s="20">
        <v>514000</v>
      </c>
      <c r="C7" s="20">
        <v>628074.52399999998</v>
      </c>
      <c r="D7" s="20">
        <v>1128373.2556799999</v>
      </c>
      <c r="E7" s="20">
        <v>1153264.9859071998</v>
      </c>
      <c r="F7" s="20">
        <v>1242482.7213434877</v>
      </c>
      <c r="G7" s="20">
        <v>1184537.2756305102</v>
      </c>
      <c r="H7" s="20">
        <v>1275258.0211431205</v>
      </c>
      <c r="I7" s="20">
        <v>1271093.1815659825</v>
      </c>
      <c r="J7" s="20">
        <v>1296045.0451973027</v>
      </c>
      <c r="K7" s="20">
        <v>1430105.6424852484</v>
      </c>
      <c r="L7" s="20">
        <v>1350338.4650232734</v>
      </c>
      <c r="M7" s="20">
        <v>1411307.6584197385</v>
      </c>
      <c r="N7" s="20">
        <v>1406168.9390102138</v>
      </c>
      <c r="O7" s="20">
        <v>1435292.3177904177</v>
      </c>
      <c r="P7" s="20">
        <v>1583120.352854365</v>
      </c>
      <c r="Q7" s="20">
        <v>1494969.3274291507</v>
      </c>
      <c r="R7" s="20">
        <v>1562098.546577577</v>
      </c>
      <c r="S7" s="20">
        <v>1557239.2882572885</v>
      </c>
      <c r="T7" s="20">
        <v>1589104.0740224342</v>
      </c>
      <c r="U7" s="20">
        <v>1751924.311237715</v>
      </c>
      <c r="V7" s="20">
        <v>1655308.6786129407</v>
      </c>
      <c r="W7" s="20">
        <v>1729030.9023349232</v>
      </c>
      <c r="X7" s="20">
        <v>1723167.9492289033</v>
      </c>
      <c r="Y7" s="20">
        <v>1758851.3082134817</v>
      </c>
      <c r="Z7" s="20">
        <v>1938015.9864153431</v>
      </c>
      <c r="AA7" s="20">
        <v>1831742.5010653064</v>
      </c>
      <c r="AB7" s="20">
        <v>1913535.772965963</v>
      </c>
    </row>
    <row r="8" spans="1:28" x14ac:dyDescent="0.35">
      <c r="A8" t="s">
        <v>253</v>
      </c>
      <c r="B8" s="196">
        <v>400000</v>
      </c>
      <c r="C8" s="196">
        <v>400000</v>
      </c>
      <c r="D8" s="196">
        <v>440000</v>
      </c>
      <c r="E8" s="196">
        <v>440000</v>
      </c>
      <c r="F8" s="196">
        <v>440000</v>
      </c>
      <c r="G8" s="196">
        <v>440000</v>
      </c>
      <c r="H8" s="196">
        <v>440000</v>
      </c>
      <c r="I8" s="196">
        <v>440000</v>
      </c>
      <c r="J8" s="196">
        <v>440000</v>
      </c>
      <c r="K8" s="196">
        <v>440000</v>
      </c>
      <c r="L8" s="196">
        <v>440000</v>
      </c>
      <c r="M8" s="196">
        <v>440000</v>
      </c>
      <c r="N8" s="196">
        <v>440000</v>
      </c>
      <c r="O8" s="196">
        <v>440000</v>
      </c>
      <c r="P8" s="196">
        <v>440000</v>
      </c>
      <c r="Q8" s="196">
        <v>440000</v>
      </c>
      <c r="R8" s="196">
        <v>440000</v>
      </c>
      <c r="S8" s="196">
        <v>440000</v>
      </c>
      <c r="T8" s="196">
        <v>440000</v>
      </c>
      <c r="U8" s="196">
        <v>440000</v>
      </c>
      <c r="V8" s="196">
        <v>440000</v>
      </c>
      <c r="W8" s="196">
        <v>440000</v>
      </c>
      <c r="X8" s="196">
        <v>440000</v>
      </c>
      <c r="Y8" s="196">
        <v>440000</v>
      </c>
      <c r="Z8" s="196">
        <v>440000</v>
      </c>
      <c r="AA8" s="196">
        <v>440000</v>
      </c>
      <c r="AB8" s="196">
        <v>440000</v>
      </c>
    </row>
    <row r="9" spans="1:28" x14ac:dyDescent="0.35">
      <c r="B9" s="20">
        <v>1241066.6959158401</v>
      </c>
      <c r="C9" s="20">
        <v>2793939.9759999998</v>
      </c>
      <c r="D9" s="20">
        <v>2330081.5343200001</v>
      </c>
      <c r="E9" s="20">
        <v>2383158.8998928005</v>
      </c>
      <c r="F9" s="20">
        <v>2373469.6421725126</v>
      </c>
      <c r="G9" s="20">
        <v>2512534.13515581</v>
      </c>
      <c r="H9" s="20">
        <v>2504554.817858926</v>
      </c>
      <c r="I9" s="20">
        <v>2593115.9142161058</v>
      </c>
      <c r="J9" s="20">
        <v>2654248.2325004274</v>
      </c>
      <c r="K9" s="20">
        <v>2607993.5007664361</v>
      </c>
      <c r="L9" s="20">
        <v>2777322.6610934446</v>
      </c>
      <c r="M9" s="20">
        <v>2807706.6902193138</v>
      </c>
      <c r="N9" s="20">
        <v>2906025.696601619</v>
      </c>
      <c r="O9" s="20">
        <v>2971946.2105336515</v>
      </c>
      <c r="P9" s="20">
        <v>2921062.9460361856</v>
      </c>
      <c r="Q9" s="20">
        <v>3108097.6374392114</v>
      </c>
      <c r="R9" s="20">
        <v>3141829.7575881523</v>
      </c>
      <c r="S9" s="20">
        <v>3249567.5819917554</v>
      </c>
      <c r="T9" s="20">
        <v>3322638.933631591</v>
      </c>
      <c r="U9" s="20">
        <v>3266853.5565693909</v>
      </c>
      <c r="V9" s="20">
        <v>3472644.7465503076</v>
      </c>
      <c r="W9" s="20">
        <v>3510281.5913315909</v>
      </c>
      <c r="X9" s="20">
        <v>3629730.7943109414</v>
      </c>
      <c r="Y9" s="20">
        <v>3709905.4101971602</v>
      </c>
      <c r="Z9" s="20">
        <v>3648915.8663635114</v>
      </c>
      <c r="AA9" s="20">
        <v>3875727.9887691252</v>
      </c>
      <c r="AB9" s="20">
        <v>3916884.1266651573</v>
      </c>
    </row>
    <row r="10" spans="1:28" x14ac:dyDescent="0.35">
      <c r="A10" t="s">
        <v>255</v>
      </c>
      <c r="C10">
        <v>-200000</v>
      </c>
      <c r="D10">
        <v>-200000</v>
      </c>
      <c r="E10">
        <v>-200000</v>
      </c>
    </row>
    <row r="11" spans="1:28" x14ac:dyDescent="0.35">
      <c r="A11" t="s">
        <v>254</v>
      </c>
      <c r="B11" s="20">
        <v>1241066.6959158401</v>
      </c>
      <c r="C11" s="20">
        <v>2593939.9759999998</v>
      </c>
      <c r="D11" s="20">
        <v>2130081.5343200001</v>
      </c>
      <c r="E11" s="20">
        <v>2183158.8998928005</v>
      </c>
      <c r="F11" s="20">
        <v>2373469.6421725126</v>
      </c>
      <c r="G11" s="20">
        <v>2512534.13515581</v>
      </c>
      <c r="H11" s="20">
        <v>2504554.817858926</v>
      </c>
      <c r="I11" s="20">
        <v>2593115.9142161058</v>
      </c>
      <c r="J11" s="20">
        <v>2654248.2325004274</v>
      </c>
      <c r="K11" s="20">
        <v>2607993.5007664361</v>
      </c>
      <c r="L11" s="20">
        <v>2777322.6610934446</v>
      </c>
      <c r="M11" s="20">
        <v>2807706.6902193138</v>
      </c>
      <c r="N11" s="20">
        <v>2906025.696601619</v>
      </c>
      <c r="O11" s="20">
        <v>2971946.2105336515</v>
      </c>
      <c r="P11" s="20">
        <v>2921062.9460361856</v>
      </c>
      <c r="Q11" s="20">
        <v>3108097.6374392114</v>
      </c>
      <c r="R11" s="20">
        <v>3141829.7575881523</v>
      </c>
      <c r="S11" s="20">
        <v>3249567.5819917554</v>
      </c>
      <c r="T11" s="20">
        <v>3322638.933631591</v>
      </c>
      <c r="U11" s="20">
        <v>3266853.5565693909</v>
      </c>
      <c r="V11" s="20">
        <v>3472644.7465503076</v>
      </c>
      <c r="W11" s="20">
        <v>3510281.5913315909</v>
      </c>
      <c r="X11" s="20">
        <v>3629730.7943109414</v>
      </c>
      <c r="Y11" s="20">
        <v>3709905.4101971602</v>
      </c>
      <c r="Z11" s="20">
        <v>3648915.8663635114</v>
      </c>
      <c r="AA11" s="20">
        <v>3875727.9887691252</v>
      </c>
      <c r="AB11" s="20">
        <v>3916884.1266651573</v>
      </c>
    </row>
  </sheetData>
  <pageMargins left="0.7" right="0.7" top="0.75" bottom="0.75" header="0.3" footer="0.3"/>
  <pageSetup paperSize="9" orientation="portrait" r:id="rId1"/>
  <headerFooter>
    <oddHeader>&amp;C&amp;"Calibri"&amp;12&amp;K0000FF - Official -&amp;1#_x000D_</oddHead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4"/>
  <dimension ref="A1:AD133"/>
  <sheetViews>
    <sheetView workbookViewId="0">
      <selection activeCell="G37" sqref="G37"/>
    </sheetView>
  </sheetViews>
  <sheetFormatPr defaultRowHeight="14.5" x14ac:dyDescent="0.35"/>
  <cols>
    <col min="1" max="1" width="13.7265625" customWidth="1"/>
    <col min="5" max="6" width="10.7265625" style="36" customWidth="1"/>
    <col min="11" max="11" width="0.7265625" customWidth="1"/>
    <col min="12" max="12" width="12.26953125" bestFit="1" customWidth="1"/>
    <col min="13" max="13" width="12.26953125" customWidth="1"/>
    <col min="14" max="14" width="11" bestFit="1" customWidth="1"/>
    <col min="15" max="15" width="12.26953125" customWidth="1"/>
    <col min="16" max="16" width="0.7265625" customWidth="1"/>
    <col min="20" max="20" width="16" customWidth="1"/>
    <col min="21" max="21" width="0.7265625" customWidth="1"/>
    <col min="22" max="22" width="10.453125" bestFit="1" customWidth="1"/>
    <col min="26" max="26" width="0.7265625" customWidth="1"/>
    <col min="257" max="257" width="13.7265625" customWidth="1"/>
    <col min="261" max="262" width="10.7265625" customWidth="1"/>
    <col min="267" max="267" width="0.7265625" customWidth="1"/>
    <col min="268" max="268" width="12.26953125" bestFit="1" customWidth="1"/>
    <col min="269" max="269" width="12.26953125" customWidth="1"/>
    <col min="270" max="270" width="11" bestFit="1" customWidth="1"/>
    <col min="271" max="271" width="12.26953125" customWidth="1"/>
    <col min="272" max="272" width="0.7265625" customWidth="1"/>
    <col min="276" max="276" width="16" customWidth="1"/>
    <col min="277" max="277" width="0.7265625" customWidth="1"/>
    <col min="278" max="278" width="10.453125" bestFit="1" customWidth="1"/>
    <col min="282" max="282" width="0.7265625" customWidth="1"/>
    <col min="513" max="513" width="13.7265625" customWidth="1"/>
    <col min="517" max="518" width="10.7265625" customWidth="1"/>
    <col min="523" max="523" width="0.7265625" customWidth="1"/>
    <col min="524" max="524" width="12.26953125" bestFit="1" customWidth="1"/>
    <col min="525" max="525" width="12.26953125" customWidth="1"/>
    <col min="526" max="526" width="11" bestFit="1" customWidth="1"/>
    <col min="527" max="527" width="12.26953125" customWidth="1"/>
    <col min="528" max="528" width="0.7265625" customWidth="1"/>
    <col min="532" max="532" width="16" customWidth="1"/>
    <col min="533" max="533" width="0.7265625" customWidth="1"/>
    <col min="534" max="534" width="10.453125" bestFit="1" customWidth="1"/>
    <col min="538" max="538" width="0.7265625" customWidth="1"/>
    <col min="769" max="769" width="13.7265625" customWidth="1"/>
    <col min="773" max="774" width="10.7265625" customWidth="1"/>
    <col min="779" max="779" width="0.7265625" customWidth="1"/>
    <col min="780" max="780" width="12.26953125" bestFit="1" customWidth="1"/>
    <col min="781" max="781" width="12.26953125" customWidth="1"/>
    <col min="782" max="782" width="11" bestFit="1" customWidth="1"/>
    <col min="783" max="783" width="12.26953125" customWidth="1"/>
    <col min="784" max="784" width="0.7265625" customWidth="1"/>
    <col min="788" max="788" width="16" customWidth="1"/>
    <col min="789" max="789" width="0.7265625" customWidth="1"/>
    <col min="790" max="790" width="10.453125" bestFit="1" customWidth="1"/>
    <col min="794" max="794" width="0.7265625" customWidth="1"/>
    <col min="1025" max="1025" width="13.7265625" customWidth="1"/>
    <col min="1029" max="1030" width="10.7265625" customWidth="1"/>
    <col min="1035" max="1035" width="0.7265625" customWidth="1"/>
    <col min="1036" max="1036" width="12.26953125" bestFit="1" customWidth="1"/>
    <col min="1037" max="1037" width="12.26953125" customWidth="1"/>
    <col min="1038" max="1038" width="11" bestFit="1" customWidth="1"/>
    <col min="1039" max="1039" width="12.26953125" customWidth="1"/>
    <col min="1040" max="1040" width="0.7265625" customWidth="1"/>
    <col min="1044" max="1044" width="16" customWidth="1"/>
    <col min="1045" max="1045" width="0.7265625" customWidth="1"/>
    <col min="1046" max="1046" width="10.453125" bestFit="1" customWidth="1"/>
    <col min="1050" max="1050" width="0.7265625" customWidth="1"/>
    <col min="1281" max="1281" width="13.7265625" customWidth="1"/>
    <col min="1285" max="1286" width="10.7265625" customWidth="1"/>
    <col min="1291" max="1291" width="0.7265625" customWidth="1"/>
    <col min="1292" max="1292" width="12.26953125" bestFit="1" customWidth="1"/>
    <col min="1293" max="1293" width="12.26953125" customWidth="1"/>
    <col min="1294" max="1294" width="11" bestFit="1" customWidth="1"/>
    <col min="1295" max="1295" width="12.26953125" customWidth="1"/>
    <col min="1296" max="1296" width="0.7265625" customWidth="1"/>
    <col min="1300" max="1300" width="16" customWidth="1"/>
    <col min="1301" max="1301" width="0.7265625" customWidth="1"/>
    <col min="1302" max="1302" width="10.453125" bestFit="1" customWidth="1"/>
    <col min="1306" max="1306" width="0.7265625" customWidth="1"/>
    <col min="1537" max="1537" width="13.7265625" customWidth="1"/>
    <col min="1541" max="1542" width="10.7265625" customWidth="1"/>
    <col min="1547" max="1547" width="0.7265625" customWidth="1"/>
    <col min="1548" max="1548" width="12.26953125" bestFit="1" customWidth="1"/>
    <col min="1549" max="1549" width="12.26953125" customWidth="1"/>
    <col min="1550" max="1550" width="11" bestFit="1" customWidth="1"/>
    <col min="1551" max="1551" width="12.26953125" customWidth="1"/>
    <col min="1552" max="1552" width="0.7265625" customWidth="1"/>
    <col min="1556" max="1556" width="16" customWidth="1"/>
    <col min="1557" max="1557" width="0.7265625" customWidth="1"/>
    <col min="1558" max="1558" width="10.453125" bestFit="1" customWidth="1"/>
    <col min="1562" max="1562" width="0.7265625" customWidth="1"/>
    <col min="1793" max="1793" width="13.7265625" customWidth="1"/>
    <col min="1797" max="1798" width="10.7265625" customWidth="1"/>
    <col min="1803" max="1803" width="0.7265625" customWidth="1"/>
    <col min="1804" max="1804" width="12.26953125" bestFit="1" customWidth="1"/>
    <col min="1805" max="1805" width="12.26953125" customWidth="1"/>
    <col min="1806" max="1806" width="11" bestFit="1" customWidth="1"/>
    <col min="1807" max="1807" width="12.26953125" customWidth="1"/>
    <col min="1808" max="1808" width="0.7265625" customWidth="1"/>
    <col min="1812" max="1812" width="16" customWidth="1"/>
    <col min="1813" max="1813" width="0.7265625" customWidth="1"/>
    <col min="1814" max="1814" width="10.453125" bestFit="1" customWidth="1"/>
    <col min="1818" max="1818" width="0.7265625" customWidth="1"/>
    <col min="2049" max="2049" width="13.7265625" customWidth="1"/>
    <col min="2053" max="2054" width="10.7265625" customWidth="1"/>
    <col min="2059" max="2059" width="0.7265625" customWidth="1"/>
    <col min="2060" max="2060" width="12.26953125" bestFit="1" customWidth="1"/>
    <col min="2061" max="2061" width="12.26953125" customWidth="1"/>
    <col min="2062" max="2062" width="11" bestFit="1" customWidth="1"/>
    <col min="2063" max="2063" width="12.26953125" customWidth="1"/>
    <col min="2064" max="2064" width="0.7265625" customWidth="1"/>
    <col min="2068" max="2068" width="16" customWidth="1"/>
    <col min="2069" max="2069" width="0.7265625" customWidth="1"/>
    <col min="2070" max="2070" width="10.453125" bestFit="1" customWidth="1"/>
    <col min="2074" max="2074" width="0.7265625" customWidth="1"/>
    <col min="2305" max="2305" width="13.7265625" customWidth="1"/>
    <col min="2309" max="2310" width="10.7265625" customWidth="1"/>
    <col min="2315" max="2315" width="0.7265625" customWidth="1"/>
    <col min="2316" max="2316" width="12.26953125" bestFit="1" customWidth="1"/>
    <col min="2317" max="2317" width="12.26953125" customWidth="1"/>
    <col min="2318" max="2318" width="11" bestFit="1" customWidth="1"/>
    <col min="2319" max="2319" width="12.26953125" customWidth="1"/>
    <col min="2320" max="2320" width="0.7265625" customWidth="1"/>
    <col min="2324" max="2324" width="16" customWidth="1"/>
    <col min="2325" max="2325" width="0.7265625" customWidth="1"/>
    <col min="2326" max="2326" width="10.453125" bestFit="1" customWidth="1"/>
    <col min="2330" max="2330" width="0.7265625" customWidth="1"/>
    <col min="2561" max="2561" width="13.7265625" customWidth="1"/>
    <col min="2565" max="2566" width="10.7265625" customWidth="1"/>
    <col min="2571" max="2571" width="0.7265625" customWidth="1"/>
    <col min="2572" max="2572" width="12.26953125" bestFit="1" customWidth="1"/>
    <col min="2573" max="2573" width="12.26953125" customWidth="1"/>
    <col min="2574" max="2574" width="11" bestFit="1" customWidth="1"/>
    <col min="2575" max="2575" width="12.26953125" customWidth="1"/>
    <col min="2576" max="2576" width="0.7265625" customWidth="1"/>
    <col min="2580" max="2580" width="16" customWidth="1"/>
    <col min="2581" max="2581" width="0.7265625" customWidth="1"/>
    <col min="2582" max="2582" width="10.453125" bestFit="1" customWidth="1"/>
    <col min="2586" max="2586" width="0.7265625" customWidth="1"/>
    <col min="2817" max="2817" width="13.7265625" customWidth="1"/>
    <col min="2821" max="2822" width="10.7265625" customWidth="1"/>
    <col min="2827" max="2827" width="0.7265625" customWidth="1"/>
    <col min="2828" max="2828" width="12.26953125" bestFit="1" customWidth="1"/>
    <col min="2829" max="2829" width="12.26953125" customWidth="1"/>
    <col min="2830" max="2830" width="11" bestFit="1" customWidth="1"/>
    <col min="2831" max="2831" width="12.26953125" customWidth="1"/>
    <col min="2832" max="2832" width="0.7265625" customWidth="1"/>
    <col min="2836" max="2836" width="16" customWidth="1"/>
    <col min="2837" max="2837" width="0.7265625" customWidth="1"/>
    <col min="2838" max="2838" width="10.453125" bestFit="1" customWidth="1"/>
    <col min="2842" max="2842" width="0.7265625" customWidth="1"/>
    <col min="3073" max="3073" width="13.7265625" customWidth="1"/>
    <col min="3077" max="3078" width="10.7265625" customWidth="1"/>
    <col min="3083" max="3083" width="0.7265625" customWidth="1"/>
    <col min="3084" max="3084" width="12.26953125" bestFit="1" customWidth="1"/>
    <col min="3085" max="3085" width="12.26953125" customWidth="1"/>
    <col min="3086" max="3086" width="11" bestFit="1" customWidth="1"/>
    <col min="3087" max="3087" width="12.26953125" customWidth="1"/>
    <col min="3088" max="3088" width="0.7265625" customWidth="1"/>
    <col min="3092" max="3092" width="16" customWidth="1"/>
    <col min="3093" max="3093" width="0.7265625" customWidth="1"/>
    <col min="3094" max="3094" width="10.453125" bestFit="1" customWidth="1"/>
    <col min="3098" max="3098" width="0.7265625" customWidth="1"/>
    <col min="3329" max="3329" width="13.7265625" customWidth="1"/>
    <col min="3333" max="3334" width="10.7265625" customWidth="1"/>
    <col min="3339" max="3339" width="0.7265625" customWidth="1"/>
    <col min="3340" max="3340" width="12.26953125" bestFit="1" customWidth="1"/>
    <col min="3341" max="3341" width="12.26953125" customWidth="1"/>
    <col min="3342" max="3342" width="11" bestFit="1" customWidth="1"/>
    <col min="3343" max="3343" width="12.26953125" customWidth="1"/>
    <col min="3344" max="3344" width="0.7265625" customWidth="1"/>
    <col min="3348" max="3348" width="16" customWidth="1"/>
    <col min="3349" max="3349" width="0.7265625" customWidth="1"/>
    <col min="3350" max="3350" width="10.453125" bestFit="1" customWidth="1"/>
    <col min="3354" max="3354" width="0.7265625" customWidth="1"/>
    <col min="3585" max="3585" width="13.7265625" customWidth="1"/>
    <col min="3589" max="3590" width="10.7265625" customWidth="1"/>
    <col min="3595" max="3595" width="0.7265625" customWidth="1"/>
    <col min="3596" max="3596" width="12.26953125" bestFit="1" customWidth="1"/>
    <col min="3597" max="3597" width="12.26953125" customWidth="1"/>
    <col min="3598" max="3598" width="11" bestFit="1" customWidth="1"/>
    <col min="3599" max="3599" width="12.26953125" customWidth="1"/>
    <col min="3600" max="3600" width="0.7265625" customWidth="1"/>
    <col min="3604" max="3604" width="16" customWidth="1"/>
    <col min="3605" max="3605" width="0.7265625" customWidth="1"/>
    <col min="3606" max="3606" width="10.453125" bestFit="1" customWidth="1"/>
    <col min="3610" max="3610" width="0.7265625" customWidth="1"/>
    <col min="3841" max="3841" width="13.7265625" customWidth="1"/>
    <col min="3845" max="3846" width="10.7265625" customWidth="1"/>
    <col min="3851" max="3851" width="0.7265625" customWidth="1"/>
    <col min="3852" max="3852" width="12.26953125" bestFit="1" customWidth="1"/>
    <col min="3853" max="3853" width="12.26953125" customWidth="1"/>
    <col min="3854" max="3854" width="11" bestFit="1" customWidth="1"/>
    <col min="3855" max="3855" width="12.26953125" customWidth="1"/>
    <col min="3856" max="3856" width="0.7265625" customWidth="1"/>
    <col min="3860" max="3860" width="16" customWidth="1"/>
    <col min="3861" max="3861" width="0.7265625" customWidth="1"/>
    <col min="3862" max="3862" width="10.453125" bestFit="1" customWidth="1"/>
    <col min="3866" max="3866" width="0.7265625" customWidth="1"/>
    <col min="4097" max="4097" width="13.7265625" customWidth="1"/>
    <col min="4101" max="4102" width="10.7265625" customWidth="1"/>
    <col min="4107" max="4107" width="0.7265625" customWidth="1"/>
    <col min="4108" max="4108" width="12.26953125" bestFit="1" customWidth="1"/>
    <col min="4109" max="4109" width="12.26953125" customWidth="1"/>
    <col min="4110" max="4110" width="11" bestFit="1" customWidth="1"/>
    <col min="4111" max="4111" width="12.26953125" customWidth="1"/>
    <col min="4112" max="4112" width="0.7265625" customWidth="1"/>
    <col min="4116" max="4116" width="16" customWidth="1"/>
    <col min="4117" max="4117" width="0.7265625" customWidth="1"/>
    <col min="4118" max="4118" width="10.453125" bestFit="1" customWidth="1"/>
    <col min="4122" max="4122" width="0.7265625" customWidth="1"/>
    <col min="4353" max="4353" width="13.7265625" customWidth="1"/>
    <col min="4357" max="4358" width="10.7265625" customWidth="1"/>
    <col min="4363" max="4363" width="0.7265625" customWidth="1"/>
    <col min="4364" max="4364" width="12.26953125" bestFit="1" customWidth="1"/>
    <col min="4365" max="4365" width="12.26953125" customWidth="1"/>
    <col min="4366" max="4366" width="11" bestFit="1" customWidth="1"/>
    <col min="4367" max="4367" width="12.26953125" customWidth="1"/>
    <col min="4368" max="4368" width="0.7265625" customWidth="1"/>
    <col min="4372" max="4372" width="16" customWidth="1"/>
    <col min="4373" max="4373" width="0.7265625" customWidth="1"/>
    <col min="4374" max="4374" width="10.453125" bestFit="1" customWidth="1"/>
    <col min="4378" max="4378" width="0.7265625" customWidth="1"/>
    <col min="4609" max="4609" width="13.7265625" customWidth="1"/>
    <col min="4613" max="4614" width="10.7265625" customWidth="1"/>
    <col min="4619" max="4619" width="0.7265625" customWidth="1"/>
    <col min="4620" max="4620" width="12.26953125" bestFit="1" customWidth="1"/>
    <col min="4621" max="4621" width="12.26953125" customWidth="1"/>
    <col min="4622" max="4622" width="11" bestFit="1" customWidth="1"/>
    <col min="4623" max="4623" width="12.26953125" customWidth="1"/>
    <col min="4624" max="4624" width="0.7265625" customWidth="1"/>
    <col min="4628" max="4628" width="16" customWidth="1"/>
    <col min="4629" max="4629" width="0.7265625" customWidth="1"/>
    <col min="4630" max="4630" width="10.453125" bestFit="1" customWidth="1"/>
    <col min="4634" max="4634" width="0.7265625" customWidth="1"/>
    <col min="4865" max="4865" width="13.7265625" customWidth="1"/>
    <col min="4869" max="4870" width="10.7265625" customWidth="1"/>
    <col min="4875" max="4875" width="0.7265625" customWidth="1"/>
    <col min="4876" max="4876" width="12.26953125" bestFit="1" customWidth="1"/>
    <col min="4877" max="4877" width="12.26953125" customWidth="1"/>
    <col min="4878" max="4878" width="11" bestFit="1" customWidth="1"/>
    <col min="4879" max="4879" width="12.26953125" customWidth="1"/>
    <col min="4880" max="4880" width="0.7265625" customWidth="1"/>
    <col min="4884" max="4884" width="16" customWidth="1"/>
    <col min="4885" max="4885" width="0.7265625" customWidth="1"/>
    <col min="4886" max="4886" width="10.453125" bestFit="1" customWidth="1"/>
    <col min="4890" max="4890" width="0.7265625" customWidth="1"/>
    <col min="5121" max="5121" width="13.7265625" customWidth="1"/>
    <col min="5125" max="5126" width="10.7265625" customWidth="1"/>
    <col min="5131" max="5131" width="0.7265625" customWidth="1"/>
    <col min="5132" max="5132" width="12.26953125" bestFit="1" customWidth="1"/>
    <col min="5133" max="5133" width="12.26953125" customWidth="1"/>
    <col min="5134" max="5134" width="11" bestFit="1" customWidth="1"/>
    <col min="5135" max="5135" width="12.26953125" customWidth="1"/>
    <col min="5136" max="5136" width="0.7265625" customWidth="1"/>
    <col min="5140" max="5140" width="16" customWidth="1"/>
    <col min="5141" max="5141" width="0.7265625" customWidth="1"/>
    <col min="5142" max="5142" width="10.453125" bestFit="1" customWidth="1"/>
    <col min="5146" max="5146" width="0.7265625" customWidth="1"/>
    <col min="5377" max="5377" width="13.7265625" customWidth="1"/>
    <col min="5381" max="5382" width="10.7265625" customWidth="1"/>
    <col min="5387" max="5387" width="0.7265625" customWidth="1"/>
    <col min="5388" max="5388" width="12.26953125" bestFit="1" customWidth="1"/>
    <col min="5389" max="5389" width="12.26953125" customWidth="1"/>
    <col min="5390" max="5390" width="11" bestFit="1" customWidth="1"/>
    <col min="5391" max="5391" width="12.26953125" customWidth="1"/>
    <col min="5392" max="5392" width="0.7265625" customWidth="1"/>
    <col min="5396" max="5396" width="16" customWidth="1"/>
    <col min="5397" max="5397" width="0.7265625" customWidth="1"/>
    <col min="5398" max="5398" width="10.453125" bestFit="1" customWidth="1"/>
    <col min="5402" max="5402" width="0.7265625" customWidth="1"/>
    <col min="5633" max="5633" width="13.7265625" customWidth="1"/>
    <col min="5637" max="5638" width="10.7265625" customWidth="1"/>
    <col min="5643" max="5643" width="0.7265625" customWidth="1"/>
    <col min="5644" max="5644" width="12.26953125" bestFit="1" customWidth="1"/>
    <col min="5645" max="5645" width="12.26953125" customWidth="1"/>
    <col min="5646" max="5646" width="11" bestFit="1" customWidth="1"/>
    <col min="5647" max="5647" width="12.26953125" customWidth="1"/>
    <col min="5648" max="5648" width="0.7265625" customWidth="1"/>
    <col min="5652" max="5652" width="16" customWidth="1"/>
    <col min="5653" max="5653" width="0.7265625" customWidth="1"/>
    <col min="5654" max="5654" width="10.453125" bestFit="1" customWidth="1"/>
    <col min="5658" max="5658" width="0.7265625" customWidth="1"/>
    <col min="5889" max="5889" width="13.7265625" customWidth="1"/>
    <col min="5893" max="5894" width="10.7265625" customWidth="1"/>
    <col min="5899" max="5899" width="0.7265625" customWidth="1"/>
    <col min="5900" max="5900" width="12.26953125" bestFit="1" customWidth="1"/>
    <col min="5901" max="5901" width="12.26953125" customWidth="1"/>
    <col min="5902" max="5902" width="11" bestFit="1" customWidth="1"/>
    <col min="5903" max="5903" width="12.26953125" customWidth="1"/>
    <col min="5904" max="5904" width="0.7265625" customWidth="1"/>
    <col min="5908" max="5908" width="16" customWidth="1"/>
    <col min="5909" max="5909" width="0.7265625" customWidth="1"/>
    <col min="5910" max="5910" width="10.453125" bestFit="1" customWidth="1"/>
    <col min="5914" max="5914" width="0.7265625" customWidth="1"/>
    <col min="6145" max="6145" width="13.7265625" customWidth="1"/>
    <col min="6149" max="6150" width="10.7265625" customWidth="1"/>
    <col min="6155" max="6155" width="0.7265625" customWidth="1"/>
    <col min="6156" max="6156" width="12.26953125" bestFit="1" customWidth="1"/>
    <col min="6157" max="6157" width="12.26953125" customWidth="1"/>
    <col min="6158" max="6158" width="11" bestFit="1" customWidth="1"/>
    <col min="6159" max="6159" width="12.26953125" customWidth="1"/>
    <col min="6160" max="6160" width="0.7265625" customWidth="1"/>
    <col min="6164" max="6164" width="16" customWidth="1"/>
    <col min="6165" max="6165" width="0.7265625" customWidth="1"/>
    <col min="6166" max="6166" width="10.453125" bestFit="1" customWidth="1"/>
    <col min="6170" max="6170" width="0.7265625" customWidth="1"/>
    <col min="6401" max="6401" width="13.7265625" customWidth="1"/>
    <col min="6405" max="6406" width="10.7265625" customWidth="1"/>
    <col min="6411" max="6411" width="0.7265625" customWidth="1"/>
    <col min="6412" max="6412" width="12.26953125" bestFit="1" customWidth="1"/>
    <col min="6413" max="6413" width="12.26953125" customWidth="1"/>
    <col min="6414" max="6414" width="11" bestFit="1" customWidth="1"/>
    <col min="6415" max="6415" width="12.26953125" customWidth="1"/>
    <col min="6416" max="6416" width="0.7265625" customWidth="1"/>
    <col min="6420" max="6420" width="16" customWidth="1"/>
    <col min="6421" max="6421" width="0.7265625" customWidth="1"/>
    <col min="6422" max="6422" width="10.453125" bestFit="1" customWidth="1"/>
    <col min="6426" max="6426" width="0.7265625" customWidth="1"/>
    <col min="6657" max="6657" width="13.7265625" customWidth="1"/>
    <col min="6661" max="6662" width="10.7265625" customWidth="1"/>
    <col min="6667" max="6667" width="0.7265625" customWidth="1"/>
    <col min="6668" max="6668" width="12.26953125" bestFit="1" customWidth="1"/>
    <col min="6669" max="6669" width="12.26953125" customWidth="1"/>
    <col min="6670" max="6670" width="11" bestFit="1" customWidth="1"/>
    <col min="6671" max="6671" width="12.26953125" customWidth="1"/>
    <col min="6672" max="6672" width="0.7265625" customWidth="1"/>
    <col min="6676" max="6676" width="16" customWidth="1"/>
    <col min="6677" max="6677" width="0.7265625" customWidth="1"/>
    <col min="6678" max="6678" width="10.453125" bestFit="1" customWidth="1"/>
    <col min="6682" max="6682" width="0.7265625" customWidth="1"/>
    <col min="6913" max="6913" width="13.7265625" customWidth="1"/>
    <col min="6917" max="6918" width="10.7265625" customWidth="1"/>
    <col min="6923" max="6923" width="0.7265625" customWidth="1"/>
    <col min="6924" max="6924" width="12.26953125" bestFit="1" customWidth="1"/>
    <col min="6925" max="6925" width="12.26953125" customWidth="1"/>
    <col min="6926" max="6926" width="11" bestFit="1" customWidth="1"/>
    <col min="6927" max="6927" width="12.26953125" customWidth="1"/>
    <col min="6928" max="6928" width="0.7265625" customWidth="1"/>
    <col min="6932" max="6932" width="16" customWidth="1"/>
    <col min="6933" max="6933" width="0.7265625" customWidth="1"/>
    <col min="6934" max="6934" width="10.453125" bestFit="1" customWidth="1"/>
    <col min="6938" max="6938" width="0.7265625" customWidth="1"/>
    <col min="7169" max="7169" width="13.7265625" customWidth="1"/>
    <col min="7173" max="7174" width="10.7265625" customWidth="1"/>
    <col min="7179" max="7179" width="0.7265625" customWidth="1"/>
    <col min="7180" max="7180" width="12.26953125" bestFit="1" customWidth="1"/>
    <col min="7181" max="7181" width="12.26953125" customWidth="1"/>
    <col min="7182" max="7182" width="11" bestFit="1" customWidth="1"/>
    <col min="7183" max="7183" width="12.26953125" customWidth="1"/>
    <col min="7184" max="7184" width="0.7265625" customWidth="1"/>
    <col min="7188" max="7188" width="16" customWidth="1"/>
    <col min="7189" max="7189" width="0.7265625" customWidth="1"/>
    <col min="7190" max="7190" width="10.453125" bestFit="1" customWidth="1"/>
    <col min="7194" max="7194" width="0.7265625" customWidth="1"/>
    <col min="7425" max="7425" width="13.7265625" customWidth="1"/>
    <col min="7429" max="7430" width="10.7265625" customWidth="1"/>
    <col min="7435" max="7435" width="0.7265625" customWidth="1"/>
    <col min="7436" max="7436" width="12.26953125" bestFit="1" customWidth="1"/>
    <col min="7437" max="7437" width="12.26953125" customWidth="1"/>
    <col min="7438" max="7438" width="11" bestFit="1" customWidth="1"/>
    <col min="7439" max="7439" width="12.26953125" customWidth="1"/>
    <col min="7440" max="7440" width="0.7265625" customWidth="1"/>
    <col min="7444" max="7444" width="16" customWidth="1"/>
    <col min="7445" max="7445" width="0.7265625" customWidth="1"/>
    <col min="7446" max="7446" width="10.453125" bestFit="1" customWidth="1"/>
    <col min="7450" max="7450" width="0.7265625" customWidth="1"/>
    <col min="7681" max="7681" width="13.7265625" customWidth="1"/>
    <col min="7685" max="7686" width="10.7265625" customWidth="1"/>
    <col min="7691" max="7691" width="0.7265625" customWidth="1"/>
    <col min="7692" max="7692" width="12.26953125" bestFit="1" customWidth="1"/>
    <col min="7693" max="7693" width="12.26953125" customWidth="1"/>
    <col min="7694" max="7694" width="11" bestFit="1" customWidth="1"/>
    <col min="7695" max="7695" width="12.26953125" customWidth="1"/>
    <col min="7696" max="7696" width="0.7265625" customWidth="1"/>
    <col min="7700" max="7700" width="16" customWidth="1"/>
    <col min="7701" max="7701" width="0.7265625" customWidth="1"/>
    <col min="7702" max="7702" width="10.453125" bestFit="1" customWidth="1"/>
    <col min="7706" max="7706" width="0.7265625" customWidth="1"/>
    <col min="7937" max="7937" width="13.7265625" customWidth="1"/>
    <col min="7941" max="7942" width="10.7265625" customWidth="1"/>
    <col min="7947" max="7947" width="0.7265625" customWidth="1"/>
    <col min="7948" max="7948" width="12.26953125" bestFit="1" customWidth="1"/>
    <col min="7949" max="7949" width="12.26953125" customWidth="1"/>
    <col min="7950" max="7950" width="11" bestFit="1" customWidth="1"/>
    <col min="7951" max="7951" width="12.26953125" customWidth="1"/>
    <col min="7952" max="7952" width="0.7265625" customWidth="1"/>
    <col min="7956" max="7956" width="16" customWidth="1"/>
    <col min="7957" max="7957" width="0.7265625" customWidth="1"/>
    <col min="7958" max="7958" width="10.453125" bestFit="1" customWidth="1"/>
    <col min="7962" max="7962" width="0.7265625" customWidth="1"/>
    <col min="8193" max="8193" width="13.7265625" customWidth="1"/>
    <col min="8197" max="8198" width="10.7265625" customWidth="1"/>
    <col min="8203" max="8203" width="0.7265625" customWidth="1"/>
    <col min="8204" max="8204" width="12.26953125" bestFit="1" customWidth="1"/>
    <col min="8205" max="8205" width="12.26953125" customWidth="1"/>
    <col min="8206" max="8206" width="11" bestFit="1" customWidth="1"/>
    <col min="8207" max="8207" width="12.26953125" customWidth="1"/>
    <col min="8208" max="8208" width="0.7265625" customWidth="1"/>
    <col min="8212" max="8212" width="16" customWidth="1"/>
    <col min="8213" max="8213" width="0.7265625" customWidth="1"/>
    <col min="8214" max="8214" width="10.453125" bestFit="1" customWidth="1"/>
    <col min="8218" max="8218" width="0.7265625" customWidth="1"/>
    <col min="8449" max="8449" width="13.7265625" customWidth="1"/>
    <col min="8453" max="8454" width="10.7265625" customWidth="1"/>
    <col min="8459" max="8459" width="0.7265625" customWidth="1"/>
    <col min="8460" max="8460" width="12.26953125" bestFit="1" customWidth="1"/>
    <col min="8461" max="8461" width="12.26953125" customWidth="1"/>
    <col min="8462" max="8462" width="11" bestFit="1" customWidth="1"/>
    <col min="8463" max="8463" width="12.26953125" customWidth="1"/>
    <col min="8464" max="8464" width="0.7265625" customWidth="1"/>
    <col min="8468" max="8468" width="16" customWidth="1"/>
    <col min="8469" max="8469" width="0.7265625" customWidth="1"/>
    <col min="8470" max="8470" width="10.453125" bestFit="1" customWidth="1"/>
    <col min="8474" max="8474" width="0.7265625" customWidth="1"/>
    <col min="8705" max="8705" width="13.7265625" customWidth="1"/>
    <col min="8709" max="8710" width="10.7265625" customWidth="1"/>
    <col min="8715" max="8715" width="0.7265625" customWidth="1"/>
    <col min="8716" max="8716" width="12.26953125" bestFit="1" customWidth="1"/>
    <col min="8717" max="8717" width="12.26953125" customWidth="1"/>
    <col min="8718" max="8718" width="11" bestFit="1" customWidth="1"/>
    <col min="8719" max="8719" width="12.26953125" customWidth="1"/>
    <col min="8720" max="8720" width="0.7265625" customWidth="1"/>
    <col min="8724" max="8724" width="16" customWidth="1"/>
    <col min="8725" max="8725" width="0.7265625" customWidth="1"/>
    <col min="8726" max="8726" width="10.453125" bestFit="1" customWidth="1"/>
    <col min="8730" max="8730" width="0.7265625" customWidth="1"/>
    <col min="8961" max="8961" width="13.7265625" customWidth="1"/>
    <col min="8965" max="8966" width="10.7265625" customWidth="1"/>
    <col min="8971" max="8971" width="0.7265625" customWidth="1"/>
    <col min="8972" max="8972" width="12.26953125" bestFit="1" customWidth="1"/>
    <col min="8973" max="8973" width="12.26953125" customWidth="1"/>
    <col min="8974" max="8974" width="11" bestFit="1" customWidth="1"/>
    <col min="8975" max="8975" width="12.26953125" customWidth="1"/>
    <col min="8976" max="8976" width="0.7265625" customWidth="1"/>
    <col min="8980" max="8980" width="16" customWidth="1"/>
    <col min="8981" max="8981" width="0.7265625" customWidth="1"/>
    <col min="8982" max="8982" width="10.453125" bestFit="1" customWidth="1"/>
    <col min="8986" max="8986" width="0.7265625" customWidth="1"/>
    <col min="9217" max="9217" width="13.7265625" customWidth="1"/>
    <col min="9221" max="9222" width="10.7265625" customWidth="1"/>
    <col min="9227" max="9227" width="0.7265625" customWidth="1"/>
    <col min="9228" max="9228" width="12.26953125" bestFit="1" customWidth="1"/>
    <col min="9229" max="9229" width="12.26953125" customWidth="1"/>
    <col min="9230" max="9230" width="11" bestFit="1" customWidth="1"/>
    <col min="9231" max="9231" width="12.26953125" customWidth="1"/>
    <col min="9232" max="9232" width="0.7265625" customWidth="1"/>
    <col min="9236" max="9236" width="16" customWidth="1"/>
    <col min="9237" max="9237" width="0.7265625" customWidth="1"/>
    <col min="9238" max="9238" width="10.453125" bestFit="1" customWidth="1"/>
    <col min="9242" max="9242" width="0.7265625" customWidth="1"/>
    <col min="9473" max="9473" width="13.7265625" customWidth="1"/>
    <col min="9477" max="9478" width="10.7265625" customWidth="1"/>
    <col min="9483" max="9483" width="0.7265625" customWidth="1"/>
    <col min="9484" max="9484" width="12.26953125" bestFit="1" customWidth="1"/>
    <col min="9485" max="9485" width="12.26953125" customWidth="1"/>
    <col min="9486" max="9486" width="11" bestFit="1" customWidth="1"/>
    <col min="9487" max="9487" width="12.26953125" customWidth="1"/>
    <col min="9488" max="9488" width="0.7265625" customWidth="1"/>
    <col min="9492" max="9492" width="16" customWidth="1"/>
    <col min="9493" max="9493" width="0.7265625" customWidth="1"/>
    <col min="9494" max="9494" width="10.453125" bestFit="1" customWidth="1"/>
    <col min="9498" max="9498" width="0.7265625" customWidth="1"/>
    <col min="9729" max="9729" width="13.7265625" customWidth="1"/>
    <col min="9733" max="9734" width="10.7265625" customWidth="1"/>
    <col min="9739" max="9739" width="0.7265625" customWidth="1"/>
    <col min="9740" max="9740" width="12.26953125" bestFit="1" customWidth="1"/>
    <col min="9741" max="9741" width="12.26953125" customWidth="1"/>
    <col min="9742" max="9742" width="11" bestFit="1" customWidth="1"/>
    <col min="9743" max="9743" width="12.26953125" customWidth="1"/>
    <col min="9744" max="9744" width="0.7265625" customWidth="1"/>
    <col min="9748" max="9748" width="16" customWidth="1"/>
    <col min="9749" max="9749" width="0.7265625" customWidth="1"/>
    <col min="9750" max="9750" width="10.453125" bestFit="1" customWidth="1"/>
    <col min="9754" max="9754" width="0.7265625" customWidth="1"/>
    <col min="9985" max="9985" width="13.7265625" customWidth="1"/>
    <col min="9989" max="9990" width="10.7265625" customWidth="1"/>
    <col min="9995" max="9995" width="0.7265625" customWidth="1"/>
    <col min="9996" max="9996" width="12.26953125" bestFit="1" customWidth="1"/>
    <col min="9997" max="9997" width="12.26953125" customWidth="1"/>
    <col min="9998" max="9998" width="11" bestFit="1" customWidth="1"/>
    <col min="9999" max="9999" width="12.26953125" customWidth="1"/>
    <col min="10000" max="10000" width="0.7265625" customWidth="1"/>
    <col min="10004" max="10004" width="16" customWidth="1"/>
    <col min="10005" max="10005" width="0.7265625" customWidth="1"/>
    <col min="10006" max="10006" width="10.453125" bestFit="1" customWidth="1"/>
    <col min="10010" max="10010" width="0.7265625" customWidth="1"/>
    <col min="10241" max="10241" width="13.7265625" customWidth="1"/>
    <col min="10245" max="10246" width="10.7265625" customWidth="1"/>
    <col min="10251" max="10251" width="0.7265625" customWidth="1"/>
    <col min="10252" max="10252" width="12.26953125" bestFit="1" customWidth="1"/>
    <col min="10253" max="10253" width="12.26953125" customWidth="1"/>
    <col min="10254" max="10254" width="11" bestFit="1" customWidth="1"/>
    <col min="10255" max="10255" width="12.26953125" customWidth="1"/>
    <col min="10256" max="10256" width="0.7265625" customWidth="1"/>
    <col min="10260" max="10260" width="16" customWidth="1"/>
    <col min="10261" max="10261" width="0.7265625" customWidth="1"/>
    <col min="10262" max="10262" width="10.453125" bestFit="1" customWidth="1"/>
    <col min="10266" max="10266" width="0.7265625" customWidth="1"/>
    <col min="10497" max="10497" width="13.7265625" customWidth="1"/>
    <col min="10501" max="10502" width="10.7265625" customWidth="1"/>
    <col min="10507" max="10507" width="0.7265625" customWidth="1"/>
    <col min="10508" max="10508" width="12.26953125" bestFit="1" customWidth="1"/>
    <col min="10509" max="10509" width="12.26953125" customWidth="1"/>
    <col min="10510" max="10510" width="11" bestFit="1" customWidth="1"/>
    <col min="10511" max="10511" width="12.26953125" customWidth="1"/>
    <col min="10512" max="10512" width="0.7265625" customWidth="1"/>
    <col min="10516" max="10516" width="16" customWidth="1"/>
    <col min="10517" max="10517" width="0.7265625" customWidth="1"/>
    <col min="10518" max="10518" width="10.453125" bestFit="1" customWidth="1"/>
    <col min="10522" max="10522" width="0.7265625" customWidth="1"/>
    <col min="10753" max="10753" width="13.7265625" customWidth="1"/>
    <col min="10757" max="10758" width="10.7265625" customWidth="1"/>
    <col min="10763" max="10763" width="0.7265625" customWidth="1"/>
    <col min="10764" max="10764" width="12.26953125" bestFit="1" customWidth="1"/>
    <col min="10765" max="10765" width="12.26953125" customWidth="1"/>
    <col min="10766" max="10766" width="11" bestFit="1" customWidth="1"/>
    <col min="10767" max="10767" width="12.26953125" customWidth="1"/>
    <col min="10768" max="10768" width="0.7265625" customWidth="1"/>
    <col min="10772" max="10772" width="16" customWidth="1"/>
    <col min="10773" max="10773" width="0.7265625" customWidth="1"/>
    <col min="10774" max="10774" width="10.453125" bestFit="1" customWidth="1"/>
    <col min="10778" max="10778" width="0.7265625" customWidth="1"/>
    <col min="11009" max="11009" width="13.7265625" customWidth="1"/>
    <col min="11013" max="11014" width="10.7265625" customWidth="1"/>
    <col min="11019" max="11019" width="0.7265625" customWidth="1"/>
    <col min="11020" max="11020" width="12.26953125" bestFit="1" customWidth="1"/>
    <col min="11021" max="11021" width="12.26953125" customWidth="1"/>
    <col min="11022" max="11022" width="11" bestFit="1" customWidth="1"/>
    <col min="11023" max="11023" width="12.26953125" customWidth="1"/>
    <col min="11024" max="11024" width="0.7265625" customWidth="1"/>
    <col min="11028" max="11028" width="16" customWidth="1"/>
    <col min="11029" max="11029" width="0.7265625" customWidth="1"/>
    <col min="11030" max="11030" width="10.453125" bestFit="1" customWidth="1"/>
    <col min="11034" max="11034" width="0.7265625" customWidth="1"/>
    <col min="11265" max="11265" width="13.7265625" customWidth="1"/>
    <col min="11269" max="11270" width="10.7265625" customWidth="1"/>
    <col min="11275" max="11275" width="0.7265625" customWidth="1"/>
    <col min="11276" max="11276" width="12.26953125" bestFit="1" customWidth="1"/>
    <col min="11277" max="11277" width="12.26953125" customWidth="1"/>
    <col min="11278" max="11278" width="11" bestFit="1" customWidth="1"/>
    <col min="11279" max="11279" width="12.26953125" customWidth="1"/>
    <col min="11280" max="11280" width="0.7265625" customWidth="1"/>
    <col min="11284" max="11284" width="16" customWidth="1"/>
    <col min="11285" max="11285" width="0.7265625" customWidth="1"/>
    <col min="11286" max="11286" width="10.453125" bestFit="1" customWidth="1"/>
    <col min="11290" max="11290" width="0.7265625" customWidth="1"/>
    <col min="11521" max="11521" width="13.7265625" customWidth="1"/>
    <col min="11525" max="11526" width="10.7265625" customWidth="1"/>
    <col min="11531" max="11531" width="0.7265625" customWidth="1"/>
    <col min="11532" max="11532" width="12.26953125" bestFit="1" customWidth="1"/>
    <col min="11533" max="11533" width="12.26953125" customWidth="1"/>
    <col min="11534" max="11534" width="11" bestFit="1" customWidth="1"/>
    <col min="11535" max="11535" width="12.26953125" customWidth="1"/>
    <col min="11536" max="11536" width="0.7265625" customWidth="1"/>
    <col min="11540" max="11540" width="16" customWidth="1"/>
    <col min="11541" max="11541" width="0.7265625" customWidth="1"/>
    <col min="11542" max="11542" width="10.453125" bestFit="1" customWidth="1"/>
    <col min="11546" max="11546" width="0.7265625" customWidth="1"/>
    <col min="11777" max="11777" width="13.7265625" customWidth="1"/>
    <col min="11781" max="11782" width="10.7265625" customWidth="1"/>
    <col min="11787" max="11787" width="0.7265625" customWidth="1"/>
    <col min="11788" max="11788" width="12.26953125" bestFit="1" customWidth="1"/>
    <col min="11789" max="11789" width="12.26953125" customWidth="1"/>
    <col min="11790" max="11790" width="11" bestFit="1" customWidth="1"/>
    <col min="11791" max="11791" width="12.26953125" customWidth="1"/>
    <col min="11792" max="11792" width="0.7265625" customWidth="1"/>
    <col min="11796" max="11796" width="16" customWidth="1"/>
    <col min="11797" max="11797" width="0.7265625" customWidth="1"/>
    <col min="11798" max="11798" width="10.453125" bestFit="1" customWidth="1"/>
    <col min="11802" max="11802" width="0.7265625" customWidth="1"/>
    <col min="12033" max="12033" width="13.7265625" customWidth="1"/>
    <col min="12037" max="12038" width="10.7265625" customWidth="1"/>
    <col min="12043" max="12043" width="0.7265625" customWidth="1"/>
    <col min="12044" max="12044" width="12.26953125" bestFit="1" customWidth="1"/>
    <col min="12045" max="12045" width="12.26953125" customWidth="1"/>
    <col min="12046" max="12046" width="11" bestFit="1" customWidth="1"/>
    <col min="12047" max="12047" width="12.26953125" customWidth="1"/>
    <col min="12048" max="12048" width="0.7265625" customWidth="1"/>
    <col min="12052" max="12052" width="16" customWidth="1"/>
    <col min="12053" max="12053" width="0.7265625" customWidth="1"/>
    <col min="12054" max="12054" width="10.453125" bestFit="1" customWidth="1"/>
    <col min="12058" max="12058" width="0.7265625" customWidth="1"/>
    <col min="12289" max="12289" width="13.7265625" customWidth="1"/>
    <col min="12293" max="12294" width="10.7265625" customWidth="1"/>
    <col min="12299" max="12299" width="0.7265625" customWidth="1"/>
    <col min="12300" max="12300" width="12.26953125" bestFit="1" customWidth="1"/>
    <col min="12301" max="12301" width="12.26953125" customWidth="1"/>
    <col min="12302" max="12302" width="11" bestFit="1" customWidth="1"/>
    <col min="12303" max="12303" width="12.26953125" customWidth="1"/>
    <col min="12304" max="12304" width="0.7265625" customWidth="1"/>
    <col min="12308" max="12308" width="16" customWidth="1"/>
    <col min="12309" max="12309" width="0.7265625" customWidth="1"/>
    <col min="12310" max="12310" width="10.453125" bestFit="1" customWidth="1"/>
    <col min="12314" max="12314" width="0.7265625" customWidth="1"/>
    <col min="12545" max="12545" width="13.7265625" customWidth="1"/>
    <col min="12549" max="12550" width="10.7265625" customWidth="1"/>
    <col min="12555" max="12555" width="0.7265625" customWidth="1"/>
    <col min="12556" max="12556" width="12.26953125" bestFit="1" customWidth="1"/>
    <col min="12557" max="12557" width="12.26953125" customWidth="1"/>
    <col min="12558" max="12558" width="11" bestFit="1" customWidth="1"/>
    <col min="12559" max="12559" width="12.26953125" customWidth="1"/>
    <col min="12560" max="12560" width="0.7265625" customWidth="1"/>
    <col min="12564" max="12564" width="16" customWidth="1"/>
    <col min="12565" max="12565" width="0.7265625" customWidth="1"/>
    <col min="12566" max="12566" width="10.453125" bestFit="1" customWidth="1"/>
    <col min="12570" max="12570" width="0.7265625" customWidth="1"/>
    <col min="12801" max="12801" width="13.7265625" customWidth="1"/>
    <col min="12805" max="12806" width="10.7265625" customWidth="1"/>
    <col min="12811" max="12811" width="0.7265625" customWidth="1"/>
    <col min="12812" max="12812" width="12.26953125" bestFit="1" customWidth="1"/>
    <col min="12813" max="12813" width="12.26953125" customWidth="1"/>
    <col min="12814" max="12814" width="11" bestFit="1" customWidth="1"/>
    <col min="12815" max="12815" width="12.26953125" customWidth="1"/>
    <col min="12816" max="12816" width="0.7265625" customWidth="1"/>
    <col min="12820" max="12820" width="16" customWidth="1"/>
    <col min="12821" max="12821" width="0.7265625" customWidth="1"/>
    <col min="12822" max="12822" width="10.453125" bestFit="1" customWidth="1"/>
    <col min="12826" max="12826" width="0.7265625" customWidth="1"/>
    <col min="13057" max="13057" width="13.7265625" customWidth="1"/>
    <col min="13061" max="13062" width="10.7265625" customWidth="1"/>
    <col min="13067" max="13067" width="0.7265625" customWidth="1"/>
    <col min="13068" max="13068" width="12.26953125" bestFit="1" customWidth="1"/>
    <col min="13069" max="13069" width="12.26953125" customWidth="1"/>
    <col min="13070" max="13070" width="11" bestFit="1" customWidth="1"/>
    <col min="13071" max="13071" width="12.26953125" customWidth="1"/>
    <col min="13072" max="13072" width="0.7265625" customWidth="1"/>
    <col min="13076" max="13076" width="16" customWidth="1"/>
    <col min="13077" max="13077" width="0.7265625" customWidth="1"/>
    <col min="13078" max="13078" width="10.453125" bestFit="1" customWidth="1"/>
    <col min="13082" max="13082" width="0.7265625" customWidth="1"/>
    <col min="13313" max="13313" width="13.7265625" customWidth="1"/>
    <col min="13317" max="13318" width="10.7265625" customWidth="1"/>
    <col min="13323" max="13323" width="0.7265625" customWidth="1"/>
    <col min="13324" max="13324" width="12.26953125" bestFit="1" customWidth="1"/>
    <col min="13325" max="13325" width="12.26953125" customWidth="1"/>
    <col min="13326" max="13326" width="11" bestFit="1" customWidth="1"/>
    <col min="13327" max="13327" width="12.26953125" customWidth="1"/>
    <col min="13328" max="13328" width="0.7265625" customWidth="1"/>
    <col min="13332" max="13332" width="16" customWidth="1"/>
    <col min="13333" max="13333" width="0.7265625" customWidth="1"/>
    <col min="13334" max="13334" width="10.453125" bestFit="1" customWidth="1"/>
    <col min="13338" max="13338" width="0.7265625" customWidth="1"/>
    <col min="13569" max="13569" width="13.7265625" customWidth="1"/>
    <col min="13573" max="13574" width="10.7265625" customWidth="1"/>
    <col min="13579" max="13579" width="0.7265625" customWidth="1"/>
    <col min="13580" max="13580" width="12.26953125" bestFit="1" customWidth="1"/>
    <col min="13581" max="13581" width="12.26953125" customWidth="1"/>
    <col min="13582" max="13582" width="11" bestFit="1" customWidth="1"/>
    <col min="13583" max="13583" width="12.26953125" customWidth="1"/>
    <col min="13584" max="13584" width="0.7265625" customWidth="1"/>
    <col min="13588" max="13588" width="16" customWidth="1"/>
    <col min="13589" max="13589" width="0.7265625" customWidth="1"/>
    <col min="13590" max="13590" width="10.453125" bestFit="1" customWidth="1"/>
    <col min="13594" max="13594" width="0.7265625" customWidth="1"/>
    <col min="13825" max="13825" width="13.7265625" customWidth="1"/>
    <col min="13829" max="13830" width="10.7265625" customWidth="1"/>
    <col min="13835" max="13835" width="0.7265625" customWidth="1"/>
    <col min="13836" max="13836" width="12.26953125" bestFit="1" customWidth="1"/>
    <col min="13837" max="13837" width="12.26953125" customWidth="1"/>
    <col min="13838" max="13838" width="11" bestFit="1" customWidth="1"/>
    <col min="13839" max="13839" width="12.26953125" customWidth="1"/>
    <col min="13840" max="13840" width="0.7265625" customWidth="1"/>
    <col min="13844" max="13844" width="16" customWidth="1"/>
    <col min="13845" max="13845" width="0.7265625" customWidth="1"/>
    <col min="13846" max="13846" width="10.453125" bestFit="1" customWidth="1"/>
    <col min="13850" max="13850" width="0.7265625" customWidth="1"/>
    <col min="14081" max="14081" width="13.7265625" customWidth="1"/>
    <col min="14085" max="14086" width="10.7265625" customWidth="1"/>
    <col min="14091" max="14091" width="0.7265625" customWidth="1"/>
    <col min="14092" max="14092" width="12.26953125" bestFit="1" customWidth="1"/>
    <col min="14093" max="14093" width="12.26953125" customWidth="1"/>
    <col min="14094" max="14094" width="11" bestFit="1" customWidth="1"/>
    <col min="14095" max="14095" width="12.26953125" customWidth="1"/>
    <col min="14096" max="14096" width="0.7265625" customWidth="1"/>
    <col min="14100" max="14100" width="16" customWidth="1"/>
    <col min="14101" max="14101" width="0.7265625" customWidth="1"/>
    <col min="14102" max="14102" width="10.453125" bestFit="1" customWidth="1"/>
    <col min="14106" max="14106" width="0.7265625" customWidth="1"/>
    <col min="14337" max="14337" width="13.7265625" customWidth="1"/>
    <col min="14341" max="14342" width="10.7265625" customWidth="1"/>
    <col min="14347" max="14347" width="0.7265625" customWidth="1"/>
    <col min="14348" max="14348" width="12.26953125" bestFit="1" customWidth="1"/>
    <col min="14349" max="14349" width="12.26953125" customWidth="1"/>
    <col min="14350" max="14350" width="11" bestFit="1" customWidth="1"/>
    <col min="14351" max="14351" width="12.26953125" customWidth="1"/>
    <col min="14352" max="14352" width="0.7265625" customWidth="1"/>
    <col min="14356" max="14356" width="16" customWidth="1"/>
    <col min="14357" max="14357" width="0.7265625" customWidth="1"/>
    <col min="14358" max="14358" width="10.453125" bestFit="1" customWidth="1"/>
    <col min="14362" max="14362" width="0.7265625" customWidth="1"/>
    <col min="14593" max="14593" width="13.7265625" customWidth="1"/>
    <col min="14597" max="14598" width="10.7265625" customWidth="1"/>
    <col min="14603" max="14603" width="0.7265625" customWidth="1"/>
    <col min="14604" max="14604" width="12.26953125" bestFit="1" customWidth="1"/>
    <col min="14605" max="14605" width="12.26953125" customWidth="1"/>
    <col min="14606" max="14606" width="11" bestFit="1" customWidth="1"/>
    <col min="14607" max="14607" width="12.26953125" customWidth="1"/>
    <col min="14608" max="14608" width="0.7265625" customWidth="1"/>
    <col min="14612" max="14612" width="16" customWidth="1"/>
    <col min="14613" max="14613" width="0.7265625" customWidth="1"/>
    <col min="14614" max="14614" width="10.453125" bestFit="1" customWidth="1"/>
    <col min="14618" max="14618" width="0.7265625" customWidth="1"/>
    <col min="14849" max="14849" width="13.7265625" customWidth="1"/>
    <col min="14853" max="14854" width="10.7265625" customWidth="1"/>
    <col min="14859" max="14859" width="0.7265625" customWidth="1"/>
    <col min="14860" max="14860" width="12.26953125" bestFit="1" customWidth="1"/>
    <col min="14861" max="14861" width="12.26953125" customWidth="1"/>
    <col min="14862" max="14862" width="11" bestFit="1" customWidth="1"/>
    <col min="14863" max="14863" width="12.26953125" customWidth="1"/>
    <col min="14864" max="14864" width="0.7265625" customWidth="1"/>
    <col min="14868" max="14868" width="16" customWidth="1"/>
    <col min="14869" max="14869" width="0.7265625" customWidth="1"/>
    <col min="14870" max="14870" width="10.453125" bestFit="1" customWidth="1"/>
    <col min="14874" max="14874" width="0.7265625" customWidth="1"/>
    <col min="15105" max="15105" width="13.7265625" customWidth="1"/>
    <col min="15109" max="15110" width="10.7265625" customWidth="1"/>
    <col min="15115" max="15115" width="0.7265625" customWidth="1"/>
    <col min="15116" max="15116" width="12.26953125" bestFit="1" customWidth="1"/>
    <col min="15117" max="15117" width="12.26953125" customWidth="1"/>
    <col min="15118" max="15118" width="11" bestFit="1" customWidth="1"/>
    <col min="15119" max="15119" width="12.26953125" customWidth="1"/>
    <col min="15120" max="15120" width="0.7265625" customWidth="1"/>
    <col min="15124" max="15124" width="16" customWidth="1"/>
    <col min="15125" max="15125" width="0.7265625" customWidth="1"/>
    <col min="15126" max="15126" width="10.453125" bestFit="1" customWidth="1"/>
    <col min="15130" max="15130" width="0.7265625" customWidth="1"/>
    <col min="15361" max="15361" width="13.7265625" customWidth="1"/>
    <col min="15365" max="15366" width="10.7265625" customWidth="1"/>
    <col min="15371" max="15371" width="0.7265625" customWidth="1"/>
    <col min="15372" max="15372" width="12.26953125" bestFit="1" customWidth="1"/>
    <col min="15373" max="15373" width="12.26953125" customWidth="1"/>
    <col min="15374" max="15374" width="11" bestFit="1" customWidth="1"/>
    <col min="15375" max="15375" width="12.26953125" customWidth="1"/>
    <col min="15376" max="15376" width="0.7265625" customWidth="1"/>
    <col min="15380" max="15380" width="16" customWidth="1"/>
    <col min="15381" max="15381" width="0.7265625" customWidth="1"/>
    <col min="15382" max="15382" width="10.453125" bestFit="1" customWidth="1"/>
    <col min="15386" max="15386" width="0.7265625" customWidth="1"/>
    <col min="15617" max="15617" width="13.7265625" customWidth="1"/>
    <col min="15621" max="15622" width="10.7265625" customWidth="1"/>
    <col min="15627" max="15627" width="0.7265625" customWidth="1"/>
    <col min="15628" max="15628" width="12.26953125" bestFit="1" customWidth="1"/>
    <col min="15629" max="15629" width="12.26953125" customWidth="1"/>
    <col min="15630" max="15630" width="11" bestFit="1" customWidth="1"/>
    <col min="15631" max="15631" width="12.26953125" customWidth="1"/>
    <col min="15632" max="15632" width="0.7265625" customWidth="1"/>
    <col min="15636" max="15636" width="16" customWidth="1"/>
    <col min="15637" max="15637" width="0.7265625" customWidth="1"/>
    <col min="15638" max="15638" width="10.453125" bestFit="1" customWidth="1"/>
    <col min="15642" max="15642" width="0.7265625" customWidth="1"/>
    <col min="15873" max="15873" width="13.7265625" customWidth="1"/>
    <col min="15877" max="15878" width="10.7265625" customWidth="1"/>
    <col min="15883" max="15883" width="0.7265625" customWidth="1"/>
    <col min="15884" max="15884" width="12.26953125" bestFit="1" customWidth="1"/>
    <col min="15885" max="15885" width="12.26953125" customWidth="1"/>
    <col min="15886" max="15886" width="11" bestFit="1" customWidth="1"/>
    <col min="15887" max="15887" width="12.26953125" customWidth="1"/>
    <col min="15888" max="15888" width="0.7265625" customWidth="1"/>
    <col min="15892" max="15892" width="16" customWidth="1"/>
    <col min="15893" max="15893" width="0.7265625" customWidth="1"/>
    <col min="15894" max="15894" width="10.453125" bestFit="1" customWidth="1"/>
    <col min="15898" max="15898" width="0.7265625" customWidth="1"/>
    <col min="16129" max="16129" width="13.7265625" customWidth="1"/>
    <col min="16133" max="16134" width="10.7265625" customWidth="1"/>
    <col min="16139" max="16139" width="0.7265625" customWidth="1"/>
    <col min="16140" max="16140" width="12.26953125" bestFit="1" customWidth="1"/>
    <col min="16141" max="16141" width="12.26953125" customWidth="1"/>
    <col min="16142" max="16142" width="11" bestFit="1" customWidth="1"/>
    <col min="16143" max="16143" width="12.26953125" customWidth="1"/>
    <col min="16144" max="16144" width="0.7265625" customWidth="1"/>
    <col min="16148" max="16148" width="16" customWidth="1"/>
    <col min="16149" max="16149" width="0.7265625" customWidth="1"/>
    <col min="16150" max="16150" width="10.453125" bestFit="1" customWidth="1"/>
    <col min="16154" max="16154" width="0.7265625" customWidth="1"/>
  </cols>
  <sheetData>
    <row r="1" spans="1:30" ht="16" thickBot="1" x14ac:dyDescent="0.4">
      <c r="B1" s="263" t="s">
        <v>302</v>
      </c>
      <c r="C1" s="263"/>
      <c r="D1" s="263"/>
      <c r="E1" s="263"/>
      <c r="F1" s="263"/>
      <c r="G1" s="263"/>
      <c r="H1" s="263"/>
      <c r="I1" s="263"/>
      <c r="J1" s="263"/>
      <c r="K1" s="59"/>
    </row>
    <row r="2" spans="1:30" ht="15" thickBot="1" x14ac:dyDescent="0.4">
      <c r="B2" s="60"/>
      <c r="C2" s="60"/>
      <c r="D2" s="60"/>
      <c r="E2" s="61"/>
      <c r="F2" s="61"/>
      <c r="G2" s="60"/>
      <c r="H2" s="60"/>
      <c r="I2" s="60"/>
      <c r="J2" s="60"/>
      <c r="K2" s="60"/>
      <c r="L2" s="264" t="s">
        <v>303</v>
      </c>
      <c r="M2" s="265"/>
      <c r="N2" s="265"/>
      <c r="O2" s="62">
        <v>0.161</v>
      </c>
      <c r="Q2" s="264" t="s">
        <v>304</v>
      </c>
      <c r="R2" s="265"/>
      <c r="S2" s="266"/>
      <c r="T2" s="62">
        <v>0.13800000000000001</v>
      </c>
      <c r="V2" s="267" t="s">
        <v>305</v>
      </c>
      <c r="W2" s="268"/>
      <c r="X2" s="269"/>
      <c r="Y2" s="63">
        <f>166*52</f>
        <v>8632</v>
      </c>
    </row>
    <row r="3" spans="1:30" ht="15" thickBot="1" x14ac:dyDescent="0.4">
      <c r="B3" s="60"/>
      <c r="C3" s="60"/>
      <c r="D3" s="60"/>
      <c r="E3" s="61"/>
      <c r="F3" s="61"/>
      <c r="G3" s="60"/>
      <c r="H3" s="60"/>
      <c r="I3" s="60"/>
      <c r="J3" s="60"/>
      <c r="K3" s="60"/>
      <c r="L3" s="64"/>
      <c r="M3" s="64"/>
      <c r="N3" s="64"/>
      <c r="O3" s="65"/>
      <c r="Q3" s="64"/>
      <c r="R3" s="64"/>
      <c r="S3" s="64"/>
      <c r="T3" s="65"/>
      <c r="V3" s="66"/>
      <c r="W3" s="66"/>
      <c r="X3" s="66"/>
    </row>
    <row r="4" spans="1:30" ht="16" thickBot="1" x14ac:dyDescent="0.4">
      <c r="B4" s="67"/>
      <c r="C4" s="68"/>
      <c r="D4" s="67"/>
      <c r="E4" s="68"/>
      <c r="F4" s="68"/>
      <c r="G4" s="68"/>
      <c r="H4" s="68"/>
      <c r="I4" s="67"/>
      <c r="J4" s="68"/>
      <c r="K4" s="68"/>
      <c r="L4" s="270" t="s">
        <v>306</v>
      </c>
      <c r="M4" s="257"/>
      <c r="N4" s="257"/>
      <c r="O4" s="63">
        <v>1</v>
      </c>
    </row>
    <row r="5" spans="1:30" ht="16" thickBot="1" x14ac:dyDescent="0.4">
      <c r="B5" s="67"/>
      <c r="C5" s="68"/>
      <c r="D5" s="67"/>
      <c r="E5" s="68"/>
      <c r="F5" s="68"/>
      <c r="G5" s="68"/>
      <c r="H5" s="68"/>
      <c r="I5" s="67"/>
      <c r="J5" s="68"/>
      <c r="K5" s="68"/>
      <c r="L5" s="270" t="s">
        <v>307</v>
      </c>
      <c r="M5" s="257"/>
      <c r="N5" s="257"/>
      <c r="O5" s="69" t="s">
        <v>308</v>
      </c>
      <c r="R5" s="70"/>
      <c r="AA5" s="256" t="s">
        <v>309</v>
      </c>
      <c r="AB5" s="257"/>
      <c r="AC5" s="258"/>
      <c r="AD5" s="69">
        <v>1.5</v>
      </c>
    </row>
    <row r="6" spans="1:30" ht="16" thickBot="1" x14ac:dyDescent="0.4">
      <c r="B6" s="67"/>
      <c r="C6" s="68"/>
      <c r="D6" s="67"/>
      <c r="E6" s="68"/>
      <c r="F6" s="68"/>
      <c r="G6" s="68"/>
      <c r="H6" s="68"/>
      <c r="I6" s="67"/>
      <c r="J6" s="68"/>
      <c r="K6" s="68"/>
      <c r="R6" s="70"/>
    </row>
    <row r="7" spans="1:30" ht="16" thickBot="1" x14ac:dyDescent="0.4">
      <c r="B7" s="67"/>
      <c r="C7" s="68"/>
      <c r="D7" s="67"/>
      <c r="E7" s="68"/>
      <c r="F7" s="68"/>
      <c r="G7" s="68"/>
      <c r="H7" s="68"/>
      <c r="I7" s="67"/>
      <c r="J7" s="68"/>
      <c r="K7" s="68"/>
      <c r="L7" s="259" t="s">
        <v>310</v>
      </c>
      <c r="M7" s="260"/>
      <c r="N7" s="260"/>
      <c r="O7" s="261"/>
      <c r="Q7" s="259" t="s">
        <v>311</v>
      </c>
      <c r="R7" s="260"/>
      <c r="S7" s="260"/>
      <c r="T7" s="261"/>
      <c r="V7" s="259" t="s">
        <v>312</v>
      </c>
      <c r="W7" s="260"/>
      <c r="X7" s="260"/>
      <c r="Y7" s="261"/>
      <c r="AA7" s="259" t="s">
        <v>313</v>
      </c>
      <c r="AB7" s="260"/>
      <c r="AC7" s="260"/>
      <c r="AD7" s="261"/>
    </row>
    <row r="8" spans="1:30" ht="65.5" thickBot="1" x14ac:dyDescent="0.4">
      <c r="A8" s="71" t="s">
        <v>314</v>
      </c>
      <c r="B8" s="72" t="s">
        <v>315</v>
      </c>
      <c r="C8" s="73" t="s">
        <v>316</v>
      </c>
      <c r="D8" s="73" t="s">
        <v>317</v>
      </c>
      <c r="E8" s="73" t="s">
        <v>318</v>
      </c>
      <c r="F8" s="73" t="s">
        <v>319</v>
      </c>
      <c r="G8" s="74" t="s">
        <v>320</v>
      </c>
      <c r="H8" s="74"/>
      <c r="I8" s="74"/>
      <c r="J8" s="74"/>
      <c r="K8" s="75"/>
      <c r="L8" s="76" t="s">
        <v>321</v>
      </c>
      <c r="M8" s="77" t="s">
        <v>322</v>
      </c>
      <c r="N8" s="77" t="s">
        <v>323</v>
      </c>
      <c r="O8" s="78" t="s">
        <v>16</v>
      </c>
      <c r="Q8" s="76" t="s">
        <v>321</v>
      </c>
      <c r="R8" s="77" t="s">
        <v>322</v>
      </c>
      <c r="S8" s="77" t="s">
        <v>323</v>
      </c>
      <c r="T8" s="78" t="s">
        <v>16</v>
      </c>
      <c r="V8" s="76" t="s">
        <v>321</v>
      </c>
      <c r="W8" s="77" t="s">
        <v>322</v>
      </c>
      <c r="X8" s="77" t="s">
        <v>323</v>
      </c>
      <c r="Y8" s="78" t="s">
        <v>16</v>
      </c>
      <c r="AA8" s="76" t="s">
        <v>321</v>
      </c>
      <c r="AB8" s="77" t="s">
        <v>322</v>
      </c>
      <c r="AC8" s="77" t="s">
        <v>323</v>
      </c>
      <c r="AD8" s="78" t="s">
        <v>16</v>
      </c>
    </row>
    <row r="9" spans="1:30" x14ac:dyDescent="0.35">
      <c r="A9" s="79">
        <v>6</v>
      </c>
      <c r="B9" s="80">
        <v>1</v>
      </c>
      <c r="C9" s="81"/>
      <c r="D9" s="82">
        <v>17364</v>
      </c>
      <c r="E9" s="82">
        <f t="shared" ref="E9:E14" si="0">+D9/12</f>
        <v>1447</v>
      </c>
      <c r="F9" s="83">
        <f t="shared" ref="F9:F70" si="1">(C9+D9)/(52.143*37)</f>
        <v>9.0001974818728741</v>
      </c>
      <c r="G9" s="84">
        <v>1</v>
      </c>
      <c r="H9" s="85"/>
      <c r="I9" s="85"/>
      <c r="J9" s="86"/>
      <c r="K9" s="87"/>
      <c r="L9" s="88">
        <f>D9*$O$4</f>
        <v>17364</v>
      </c>
      <c r="M9" s="89">
        <f>(L9-$Y$2)*$T$2</f>
        <v>1205.0160000000001</v>
      </c>
      <c r="N9" s="89">
        <f>IF($O$5="yes",L9*$O$2,0)</f>
        <v>2795.6040000000003</v>
      </c>
      <c r="O9" s="90">
        <f>L9+N9+M9</f>
        <v>21364.62</v>
      </c>
      <c r="Q9" s="88">
        <f>L9/12</f>
        <v>1447</v>
      </c>
      <c r="R9" s="89">
        <f>M9/12</f>
        <v>100.41800000000001</v>
      </c>
      <c r="S9" s="89">
        <f>N9/12</f>
        <v>232.96700000000001</v>
      </c>
      <c r="T9" s="90">
        <f>Q9+R9+S9</f>
        <v>1780.3850000000002</v>
      </c>
      <c r="V9" s="88">
        <f>L9/((365/7)*37)</f>
        <v>9.0002221399481659</v>
      </c>
      <c r="W9" s="89">
        <f>M9/((365/7)*37)</f>
        <v>0.6245917808219178</v>
      </c>
      <c r="X9" s="89">
        <f>N9/((365/7)*37)</f>
        <v>1.4490357645316549</v>
      </c>
      <c r="Y9" s="90">
        <f>V9+W9+X9</f>
        <v>11.073849685301738</v>
      </c>
      <c r="AA9" s="88">
        <f t="shared" ref="AA9:AC40" si="2">V9*$AD$5</f>
        <v>13.50033320992225</v>
      </c>
      <c r="AB9" s="89">
        <f t="shared" si="2"/>
        <v>0.93688767123287664</v>
      </c>
      <c r="AC9" s="89">
        <f t="shared" si="2"/>
        <v>2.1735536467974823</v>
      </c>
      <c r="AD9" s="90">
        <f>AA9+AB9+AC9</f>
        <v>16.610774527952607</v>
      </c>
    </row>
    <row r="10" spans="1:30" ht="15" thickBot="1" x14ac:dyDescent="0.4">
      <c r="A10" s="79">
        <v>7</v>
      </c>
      <c r="B10" s="80">
        <v>1</v>
      </c>
      <c r="C10" s="81"/>
      <c r="D10" s="82">
        <v>17364</v>
      </c>
      <c r="E10" s="82">
        <f t="shared" si="0"/>
        <v>1447</v>
      </c>
      <c r="F10" s="83">
        <f t="shared" si="1"/>
        <v>9.0001974818728741</v>
      </c>
      <c r="G10" s="91">
        <v>1</v>
      </c>
      <c r="H10" s="92"/>
      <c r="I10" s="87"/>
      <c r="J10" s="93"/>
      <c r="K10" s="87"/>
      <c r="L10" s="88">
        <f t="shared" ref="L10:L70" si="3">D10*$O$4</f>
        <v>17364</v>
      </c>
      <c r="M10" s="89">
        <f t="shared" ref="M10:M69" si="4">(L10-$Y$2)*$T$2</f>
        <v>1205.0160000000001</v>
      </c>
      <c r="N10" s="89">
        <f t="shared" ref="N10:N70" si="5">IF($O$5="yes",L10*$O$2,0)</f>
        <v>2795.6040000000003</v>
      </c>
      <c r="O10" s="90">
        <f t="shared" ref="O10:O70" si="6">L10+N10+M10</f>
        <v>21364.62</v>
      </c>
      <c r="Q10" s="88">
        <f t="shared" ref="Q10:S69" si="7">L10/12</f>
        <v>1447</v>
      </c>
      <c r="R10" s="89">
        <f t="shared" si="7"/>
        <v>100.41800000000001</v>
      </c>
      <c r="S10" s="89">
        <f t="shared" si="7"/>
        <v>232.96700000000001</v>
      </c>
      <c r="T10" s="90">
        <f t="shared" ref="T10:T70" si="8">Q10+R10+S10</f>
        <v>1780.3850000000002</v>
      </c>
      <c r="V10" s="88">
        <f t="shared" ref="V10:X70" si="9">L10/((365/7)*37)</f>
        <v>9.0002221399481659</v>
      </c>
      <c r="W10" s="89">
        <f t="shared" si="9"/>
        <v>0.6245917808219178</v>
      </c>
      <c r="X10" s="89">
        <f t="shared" si="9"/>
        <v>1.4490357645316549</v>
      </c>
      <c r="Y10" s="90">
        <f t="shared" ref="Y10:Y70" si="10">V10+W10+X10</f>
        <v>11.073849685301738</v>
      </c>
      <c r="AA10" s="88">
        <f t="shared" si="2"/>
        <v>13.50033320992225</v>
      </c>
      <c r="AB10" s="89">
        <f t="shared" si="2"/>
        <v>0.93688767123287664</v>
      </c>
      <c r="AC10" s="89">
        <f t="shared" si="2"/>
        <v>2.1735536467974823</v>
      </c>
      <c r="AD10" s="90">
        <f t="shared" ref="AD10:AD69" si="11">AA10+AB10+AC10</f>
        <v>16.610774527952607</v>
      </c>
    </row>
    <row r="11" spans="1:30" x14ac:dyDescent="0.35">
      <c r="A11" s="79">
        <v>8</v>
      </c>
      <c r="B11" s="80">
        <v>2</v>
      </c>
      <c r="C11" s="81"/>
      <c r="D11" s="82">
        <v>17711</v>
      </c>
      <c r="E11" s="82">
        <f t="shared" si="0"/>
        <v>1475.9166666666667</v>
      </c>
      <c r="F11" s="83">
        <f t="shared" si="1"/>
        <v>9.1800563004751492</v>
      </c>
      <c r="G11" s="94"/>
      <c r="H11" s="95">
        <v>2</v>
      </c>
      <c r="I11" s="87"/>
      <c r="J11" s="93"/>
      <c r="K11" s="87"/>
      <c r="L11" s="88">
        <f t="shared" si="3"/>
        <v>17711</v>
      </c>
      <c r="M11" s="89">
        <f t="shared" si="4"/>
        <v>1252.902</v>
      </c>
      <c r="N11" s="89">
        <f t="shared" si="5"/>
        <v>2851.471</v>
      </c>
      <c r="O11" s="90">
        <f t="shared" si="6"/>
        <v>21815.373</v>
      </c>
      <c r="Q11" s="88">
        <f t="shared" si="7"/>
        <v>1475.9166666666667</v>
      </c>
      <c r="R11" s="89">
        <f t="shared" si="7"/>
        <v>104.4085</v>
      </c>
      <c r="S11" s="89">
        <f t="shared" si="7"/>
        <v>237.62258333333332</v>
      </c>
      <c r="T11" s="90">
        <f t="shared" si="8"/>
        <v>1817.94775</v>
      </c>
      <c r="V11" s="88">
        <f t="shared" si="9"/>
        <v>9.1800814513143276</v>
      </c>
      <c r="W11" s="89">
        <f t="shared" si="9"/>
        <v>0.64941236579044792</v>
      </c>
      <c r="X11" s="89">
        <f t="shared" si="9"/>
        <v>1.4779931136616067</v>
      </c>
      <c r="Y11" s="90">
        <f t="shared" si="10"/>
        <v>11.307486930766382</v>
      </c>
      <c r="AA11" s="88">
        <f t="shared" si="2"/>
        <v>13.770122176971491</v>
      </c>
      <c r="AB11" s="89">
        <f t="shared" si="2"/>
        <v>0.97411854868567183</v>
      </c>
      <c r="AC11" s="89">
        <f t="shared" si="2"/>
        <v>2.2169896704924099</v>
      </c>
      <c r="AD11" s="90">
        <f t="shared" si="11"/>
        <v>16.961230396149574</v>
      </c>
    </row>
    <row r="12" spans="1:30" ht="15" thickBot="1" x14ac:dyDescent="0.4">
      <c r="A12" s="79">
        <v>9</v>
      </c>
      <c r="B12" s="80">
        <v>2</v>
      </c>
      <c r="C12" s="81"/>
      <c r="D12" s="82">
        <v>17711</v>
      </c>
      <c r="E12" s="82">
        <f t="shared" si="0"/>
        <v>1475.9166666666667</v>
      </c>
      <c r="F12" s="83">
        <f t="shared" si="1"/>
        <v>9.1800563004751492</v>
      </c>
      <c r="G12" s="96"/>
      <c r="H12" s="97">
        <v>2</v>
      </c>
      <c r="I12" s="87"/>
      <c r="J12" s="93"/>
      <c r="K12" s="87"/>
      <c r="L12" s="88">
        <f t="shared" si="3"/>
        <v>17711</v>
      </c>
      <c r="M12" s="89">
        <f t="shared" si="4"/>
        <v>1252.902</v>
      </c>
      <c r="N12" s="89">
        <f t="shared" si="5"/>
        <v>2851.471</v>
      </c>
      <c r="O12" s="90">
        <f t="shared" si="6"/>
        <v>21815.373</v>
      </c>
      <c r="Q12" s="88">
        <f t="shared" si="7"/>
        <v>1475.9166666666667</v>
      </c>
      <c r="R12" s="89">
        <f t="shared" si="7"/>
        <v>104.4085</v>
      </c>
      <c r="S12" s="89">
        <f t="shared" si="7"/>
        <v>237.62258333333332</v>
      </c>
      <c r="T12" s="90">
        <f t="shared" si="8"/>
        <v>1817.94775</v>
      </c>
      <c r="V12" s="88">
        <f t="shared" si="9"/>
        <v>9.1800814513143276</v>
      </c>
      <c r="W12" s="89">
        <f t="shared" si="9"/>
        <v>0.64941236579044792</v>
      </c>
      <c r="X12" s="89">
        <f t="shared" si="9"/>
        <v>1.4779931136616067</v>
      </c>
      <c r="Y12" s="90">
        <f t="shared" si="10"/>
        <v>11.307486930766382</v>
      </c>
      <c r="AA12" s="88">
        <f t="shared" si="2"/>
        <v>13.770122176971491</v>
      </c>
      <c r="AB12" s="89">
        <f t="shared" si="2"/>
        <v>0.97411854868567183</v>
      </c>
      <c r="AC12" s="89">
        <f t="shared" si="2"/>
        <v>2.2169896704924099</v>
      </c>
      <c r="AD12" s="90">
        <f t="shared" si="11"/>
        <v>16.961230396149574</v>
      </c>
    </row>
    <row r="13" spans="1:30" x14ac:dyDescent="0.35">
      <c r="A13" s="79">
        <v>10</v>
      </c>
      <c r="B13" s="80">
        <v>3</v>
      </c>
      <c r="C13" s="81"/>
      <c r="D13" s="82">
        <v>18065</v>
      </c>
      <c r="E13" s="82">
        <f t="shared" si="0"/>
        <v>1505.4166666666667</v>
      </c>
      <c r="F13" s="83">
        <f t="shared" si="1"/>
        <v>9.3635433949570075</v>
      </c>
      <c r="G13" s="98"/>
      <c r="H13" s="99"/>
      <c r="I13" s="100">
        <v>3</v>
      </c>
      <c r="J13" s="93"/>
      <c r="K13" s="87"/>
      <c r="L13" s="88">
        <f t="shared" si="3"/>
        <v>18065</v>
      </c>
      <c r="M13" s="89">
        <f t="shared" si="4"/>
        <v>1301.7540000000001</v>
      </c>
      <c r="N13" s="89">
        <f t="shared" si="5"/>
        <v>2908.4650000000001</v>
      </c>
      <c r="O13" s="90">
        <f t="shared" si="6"/>
        <v>22275.219000000001</v>
      </c>
      <c r="Q13" s="88">
        <f t="shared" si="7"/>
        <v>1505.4166666666667</v>
      </c>
      <c r="R13" s="89">
        <f t="shared" si="7"/>
        <v>108.47950000000002</v>
      </c>
      <c r="S13" s="89">
        <f t="shared" si="7"/>
        <v>242.37208333333334</v>
      </c>
      <c r="T13" s="90">
        <f t="shared" si="8"/>
        <v>1856.2682500000001</v>
      </c>
      <c r="V13" s="88">
        <f t="shared" si="9"/>
        <v>9.3635690485005547</v>
      </c>
      <c r="W13" s="89">
        <f t="shared" si="9"/>
        <v>0.67473365420214737</v>
      </c>
      <c r="X13" s="89">
        <f t="shared" si="9"/>
        <v>1.5075346168085895</v>
      </c>
      <c r="Y13" s="90">
        <f t="shared" si="10"/>
        <v>11.545837319511291</v>
      </c>
      <c r="AA13" s="88">
        <f t="shared" si="2"/>
        <v>14.045353572750832</v>
      </c>
      <c r="AB13" s="89">
        <f t="shared" si="2"/>
        <v>1.0121004813032211</v>
      </c>
      <c r="AC13" s="89">
        <f t="shared" si="2"/>
        <v>2.2613019252128841</v>
      </c>
      <c r="AD13" s="90">
        <f t="shared" si="11"/>
        <v>17.318755979266939</v>
      </c>
    </row>
    <row r="14" spans="1:30" x14ac:dyDescent="0.35">
      <c r="A14" s="79">
        <v>11</v>
      </c>
      <c r="B14" s="80">
        <v>3</v>
      </c>
      <c r="C14" s="81"/>
      <c r="D14" s="82">
        <v>18065</v>
      </c>
      <c r="E14" s="82">
        <f t="shared" si="0"/>
        <v>1505.4166666666667</v>
      </c>
      <c r="F14" s="83">
        <f t="shared" si="1"/>
        <v>9.3635433949570075</v>
      </c>
      <c r="G14" s="80"/>
      <c r="H14" s="101"/>
      <c r="I14" s="102">
        <v>3</v>
      </c>
      <c r="J14" s="93"/>
      <c r="K14" s="87"/>
      <c r="L14" s="88">
        <f t="shared" si="3"/>
        <v>18065</v>
      </c>
      <c r="M14" s="89">
        <f t="shared" si="4"/>
        <v>1301.7540000000001</v>
      </c>
      <c r="N14" s="89">
        <f t="shared" si="5"/>
        <v>2908.4650000000001</v>
      </c>
      <c r="O14" s="90">
        <f t="shared" si="6"/>
        <v>22275.219000000001</v>
      </c>
      <c r="Q14" s="88">
        <f t="shared" si="7"/>
        <v>1505.4166666666667</v>
      </c>
      <c r="R14" s="89">
        <f t="shared" si="7"/>
        <v>108.47950000000002</v>
      </c>
      <c r="S14" s="89">
        <f t="shared" si="7"/>
        <v>242.37208333333334</v>
      </c>
      <c r="T14" s="90">
        <f t="shared" si="8"/>
        <v>1856.2682500000001</v>
      </c>
      <c r="V14" s="88">
        <f t="shared" si="9"/>
        <v>9.3635690485005547</v>
      </c>
      <c r="W14" s="89">
        <f t="shared" si="9"/>
        <v>0.67473365420214737</v>
      </c>
      <c r="X14" s="89">
        <f t="shared" si="9"/>
        <v>1.5075346168085895</v>
      </c>
      <c r="Y14" s="90">
        <f t="shared" si="10"/>
        <v>11.545837319511291</v>
      </c>
      <c r="AA14" s="88">
        <f t="shared" si="2"/>
        <v>14.045353572750832</v>
      </c>
      <c r="AB14" s="89">
        <f t="shared" si="2"/>
        <v>1.0121004813032211</v>
      </c>
      <c r="AC14" s="89">
        <f t="shared" si="2"/>
        <v>2.2613019252128841</v>
      </c>
      <c r="AD14" s="90">
        <f t="shared" si="11"/>
        <v>17.318755979266939</v>
      </c>
    </row>
    <row r="15" spans="1:30" x14ac:dyDescent="0.35">
      <c r="A15" s="79">
        <v>12</v>
      </c>
      <c r="B15" s="80">
        <v>4</v>
      </c>
      <c r="C15" s="81"/>
      <c r="D15" s="82">
        <v>18426</v>
      </c>
      <c r="E15" s="82">
        <f>+D15/12</f>
        <v>1535.5</v>
      </c>
      <c r="F15" s="83">
        <f t="shared" si="1"/>
        <v>9.5506587653184507</v>
      </c>
      <c r="G15" s="80"/>
      <c r="H15" s="101"/>
      <c r="I15" s="102">
        <v>3</v>
      </c>
      <c r="J15" s="93"/>
      <c r="K15" s="87"/>
      <c r="L15" s="88">
        <f t="shared" si="3"/>
        <v>18426</v>
      </c>
      <c r="M15" s="89">
        <f t="shared" si="4"/>
        <v>1351.5720000000001</v>
      </c>
      <c r="N15" s="89">
        <f t="shared" si="5"/>
        <v>2966.5860000000002</v>
      </c>
      <c r="O15" s="90">
        <f t="shared" si="6"/>
        <v>22744.157999999999</v>
      </c>
      <c r="Q15" s="88">
        <f t="shared" si="7"/>
        <v>1535.5</v>
      </c>
      <c r="R15" s="89">
        <f t="shared" si="7"/>
        <v>112.63100000000001</v>
      </c>
      <c r="S15" s="89">
        <f t="shared" si="7"/>
        <v>247.21550000000002</v>
      </c>
      <c r="T15" s="90">
        <f t="shared" si="8"/>
        <v>1895.3465000000001</v>
      </c>
      <c r="V15" s="88">
        <f t="shared" si="9"/>
        <v>9.5506849315068489</v>
      </c>
      <c r="W15" s="89">
        <f t="shared" si="9"/>
        <v>0.70055564605701592</v>
      </c>
      <c r="X15" s="89">
        <f t="shared" si="9"/>
        <v>1.5376602739726026</v>
      </c>
      <c r="Y15" s="90">
        <f t="shared" si="10"/>
        <v>11.788900851536468</v>
      </c>
      <c r="AA15" s="88">
        <f t="shared" si="2"/>
        <v>14.326027397260273</v>
      </c>
      <c r="AB15" s="89">
        <f t="shared" si="2"/>
        <v>1.0508334690855239</v>
      </c>
      <c r="AC15" s="89">
        <f t="shared" si="2"/>
        <v>2.3064904109589039</v>
      </c>
      <c r="AD15" s="90">
        <f t="shared" si="11"/>
        <v>17.683351277304698</v>
      </c>
    </row>
    <row r="16" spans="1:30" ht="15" thickBot="1" x14ac:dyDescent="0.4">
      <c r="A16" s="79">
        <v>13</v>
      </c>
      <c r="B16" s="80">
        <v>4</v>
      </c>
      <c r="C16" s="81"/>
      <c r="D16" s="82">
        <v>18426</v>
      </c>
      <c r="E16" s="82">
        <f t="shared" ref="E16:E70" si="12">+D16/12</f>
        <v>1535.5</v>
      </c>
      <c r="F16" s="83">
        <f t="shared" si="1"/>
        <v>9.5506587653184507</v>
      </c>
      <c r="G16" s="96"/>
      <c r="H16" s="103"/>
      <c r="I16" s="102">
        <v>3</v>
      </c>
      <c r="J16" s="93"/>
      <c r="K16" s="87"/>
      <c r="L16" s="88">
        <f t="shared" si="3"/>
        <v>18426</v>
      </c>
      <c r="M16" s="89">
        <f t="shared" si="4"/>
        <v>1351.5720000000001</v>
      </c>
      <c r="N16" s="89">
        <f t="shared" si="5"/>
        <v>2966.5860000000002</v>
      </c>
      <c r="O16" s="90">
        <f t="shared" si="6"/>
        <v>22744.157999999999</v>
      </c>
      <c r="Q16" s="88">
        <f t="shared" si="7"/>
        <v>1535.5</v>
      </c>
      <c r="R16" s="89">
        <f t="shared" si="7"/>
        <v>112.63100000000001</v>
      </c>
      <c r="S16" s="89">
        <f t="shared" si="7"/>
        <v>247.21550000000002</v>
      </c>
      <c r="T16" s="90">
        <f t="shared" si="8"/>
        <v>1895.3465000000001</v>
      </c>
      <c r="V16" s="88">
        <f t="shared" si="9"/>
        <v>9.5506849315068489</v>
      </c>
      <c r="W16" s="89">
        <f t="shared" si="9"/>
        <v>0.70055564605701592</v>
      </c>
      <c r="X16" s="89">
        <f t="shared" si="9"/>
        <v>1.5376602739726026</v>
      </c>
      <c r="Y16" s="90">
        <f t="shared" si="10"/>
        <v>11.788900851536468</v>
      </c>
      <c r="AA16" s="88">
        <f t="shared" si="2"/>
        <v>14.326027397260273</v>
      </c>
      <c r="AB16" s="89">
        <f t="shared" si="2"/>
        <v>1.0508334690855239</v>
      </c>
      <c r="AC16" s="89">
        <f t="shared" si="2"/>
        <v>2.3064904109589039</v>
      </c>
      <c r="AD16" s="90">
        <f t="shared" si="11"/>
        <v>17.683351277304698</v>
      </c>
    </row>
    <row r="17" spans="1:30" x14ac:dyDescent="0.35">
      <c r="A17" s="79">
        <v>14</v>
      </c>
      <c r="B17" s="80">
        <v>5</v>
      </c>
      <c r="C17" s="81"/>
      <c r="D17" s="82">
        <v>18795</v>
      </c>
      <c r="E17" s="82">
        <f t="shared" si="12"/>
        <v>1566.25</v>
      </c>
      <c r="F17" s="83">
        <f t="shared" si="1"/>
        <v>9.7419207366851346</v>
      </c>
      <c r="G17" s="229"/>
      <c r="H17" s="229"/>
      <c r="I17" s="229"/>
      <c r="J17" s="104">
        <v>4</v>
      </c>
      <c r="K17" s="87"/>
      <c r="L17" s="88">
        <f t="shared" si="3"/>
        <v>18795</v>
      </c>
      <c r="M17" s="89">
        <f t="shared" si="4"/>
        <v>1402.4940000000001</v>
      </c>
      <c r="N17" s="89">
        <f t="shared" si="5"/>
        <v>3025.9949999999999</v>
      </c>
      <c r="O17" s="90">
        <f t="shared" si="6"/>
        <v>23223.488999999998</v>
      </c>
      <c r="Q17" s="88">
        <f t="shared" si="7"/>
        <v>1566.25</v>
      </c>
      <c r="R17" s="89">
        <f t="shared" si="7"/>
        <v>116.87450000000001</v>
      </c>
      <c r="S17" s="89">
        <f t="shared" si="7"/>
        <v>252.16624999999999</v>
      </c>
      <c r="T17" s="90">
        <f t="shared" si="8"/>
        <v>1935.2907499999999</v>
      </c>
      <c r="V17" s="88">
        <f t="shared" si="9"/>
        <v>9.7419474268789337</v>
      </c>
      <c r="W17" s="89">
        <f t="shared" si="9"/>
        <v>0.72694987041836356</v>
      </c>
      <c r="X17" s="89">
        <f t="shared" si="9"/>
        <v>1.5684535357275082</v>
      </c>
      <c r="Y17" s="90">
        <f t="shared" si="10"/>
        <v>12.037350833024806</v>
      </c>
      <c r="AA17" s="88">
        <f t="shared" si="2"/>
        <v>14.612921140318401</v>
      </c>
      <c r="AB17" s="89">
        <f t="shared" si="2"/>
        <v>1.0904248056275454</v>
      </c>
      <c r="AC17" s="89">
        <f t="shared" si="2"/>
        <v>2.3526803035912622</v>
      </c>
      <c r="AD17" s="90">
        <f t="shared" si="11"/>
        <v>18.056026249537208</v>
      </c>
    </row>
    <row r="18" spans="1:30" x14ac:dyDescent="0.35">
      <c r="A18" s="79">
        <v>15</v>
      </c>
      <c r="B18" s="80">
        <v>5</v>
      </c>
      <c r="C18" s="81"/>
      <c r="D18" s="82">
        <v>18795</v>
      </c>
      <c r="E18" s="82">
        <f t="shared" si="12"/>
        <v>1566.25</v>
      </c>
      <c r="F18" s="83">
        <f t="shared" si="1"/>
        <v>9.7419207366851346</v>
      </c>
      <c r="G18" s="105"/>
      <c r="H18" s="229"/>
      <c r="I18" s="229"/>
      <c r="J18" s="106">
        <v>4</v>
      </c>
      <c r="K18" s="87"/>
      <c r="L18" s="88">
        <f t="shared" si="3"/>
        <v>18795</v>
      </c>
      <c r="M18" s="89">
        <f t="shared" si="4"/>
        <v>1402.4940000000001</v>
      </c>
      <c r="N18" s="89">
        <f t="shared" si="5"/>
        <v>3025.9949999999999</v>
      </c>
      <c r="O18" s="90">
        <f t="shared" si="6"/>
        <v>23223.488999999998</v>
      </c>
      <c r="Q18" s="88">
        <f t="shared" si="7"/>
        <v>1566.25</v>
      </c>
      <c r="R18" s="89">
        <f t="shared" si="7"/>
        <v>116.87450000000001</v>
      </c>
      <c r="S18" s="89">
        <f t="shared" si="7"/>
        <v>252.16624999999999</v>
      </c>
      <c r="T18" s="90">
        <f t="shared" si="8"/>
        <v>1935.2907499999999</v>
      </c>
      <c r="V18" s="88">
        <f t="shared" si="9"/>
        <v>9.7419474268789337</v>
      </c>
      <c r="W18" s="89">
        <f t="shared" si="9"/>
        <v>0.72694987041836356</v>
      </c>
      <c r="X18" s="89">
        <f t="shared" si="9"/>
        <v>1.5684535357275082</v>
      </c>
      <c r="Y18" s="90">
        <f t="shared" si="10"/>
        <v>12.037350833024806</v>
      </c>
      <c r="AA18" s="88">
        <f t="shared" si="2"/>
        <v>14.612921140318401</v>
      </c>
      <c r="AB18" s="89">
        <f t="shared" si="2"/>
        <v>1.0904248056275454</v>
      </c>
      <c r="AC18" s="89">
        <f t="shared" si="2"/>
        <v>2.3526803035912622</v>
      </c>
      <c r="AD18" s="90">
        <f t="shared" si="11"/>
        <v>18.056026249537208</v>
      </c>
    </row>
    <row r="19" spans="1:30" x14ac:dyDescent="0.35">
      <c r="A19" s="79">
        <v>16</v>
      </c>
      <c r="B19" s="80">
        <v>6</v>
      </c>
      <c r="C19" s="81"/>
      <c r="D19" s="82">
        <v>19310</v>
      </c>
      <c r="E19" s="82">
        <f t="shared" si="12"/>
        <v>1609.1666666666667</v>
      </c>
      <c r="F19" s="83">
        <f t="shared" si="1"/>
        <v>10.008858176397444</v>
      </c>
      <c r="G19" s="105"/>
      <c r="H19" s="229"/>
      <c r="I19" s="229"/>
      <c r="J19" s="106">
        <v>4</v>
      </c>
      <c r="K19" s="87"/>
      <c r="L19" s="88">
        <f t="shared" si="3"/>
        <v>19310</v>
      </c>
      <c r="M19" s="89">
        <f t="shared" si="4"/>
        <v>1473.5640000000001</v>
      </c>
      <c r="N19" s="89">
        <f t="shared" si="5"/>
        <v>3108.91</v>
      </c>
      <c r="O19" s="90">
        <f t="shared" si="6"/>
        <v>23892.473999999998</v>
      </c>
      <c r="Q19" s="88">
        <f t="shared" si="7"/>
        <v>1609.1666666666667</v>
      </c>
      <c r="R19" s="89">
        <f t="shared" si="7"/>
        <v>122.79700000000001</v>
      </c>
      <c r="S19" s="89">
        <f t="shared" si="7"/>
        <v>259.07583333333332</v>
      </c>
      <c r="T19" s="90">
        <f t="shared" si="8"/>
        <v>1991.0395000000001</v>
      </c>
      <c r="V19" s="88">
        <f t="shared" si="9"/>
        <v>10.008885597926692</v>
      </c>
      <c r="W19" s="89">
        <f t="shared" si="9"/>
        <v>0.7637873380229544</v>
      </c>
      <c r="X19" s="89">
        <f t="shared" si="9"/>
        <v>1.6114305812661975</v>
      </c>
      <c r="Y19" s="90">
        <f t="shared" si="10"/>
        <v>12.384103517215845</v>
      </c>
      <c r="AA19" s="88">
        <f t="shared" si="2"/>
        <v>15.013328396890039</v>
      </c>
      <c r="AB19" s="89">
        <f t="shared" si="2"/>
        <v>1.1456810070344317</v>
      </c>
      <c r="AC19" s="89">
        <f t="shared" si="2"/>
        <v>2.4171458718992964</v>
      </c>
      <c r="AD19" s="90">
        <f t="shared" si="11"/>
        <v>18.576155275823769</v>
      </c>
    </row>
    <row r="20" spans="1:30" ht="15" thickBot="1" x14ac:dyDescent="0.4">
      <c r="A20" s="79">
        <v>17</v>
      </c>
      <c r="B20" s="80">
        <v>6</v>
      </c>
      <c r="C20" s="81"/>
      <c r="D20" s="82">
        <v>19310</v>
      </c>
      <c r="E20" s="82">
        <f t="shared" si="12"/>
        <v>1609.1666666666667</v>
      </c>
      <c r="F20" s="83">
        <f t="shared" si="1"/>
        <v>10.008858176397444</v>
      </c>
      <c r="H20" s="107"/>
      <c r="I20" s="107"/>
      <c r="J20" s="106">
        <v>4</v>
      </c>
      <c r="K20" s="87"/>
      <c r="L20" s="88">
        <f t="shared" si="3"/>
        <v>19310</v>
      </c>
      <c r="M20" s="89">
        <f t="shared" si="4"/>
        <v>1473.5640000000001</v>
      </c>
      <c r="N20" s="89">
        <f t="shared" si="5"/>
        <v>3108.91</v>
      </c>
      <c r="O20" s="90">
        <f t="shared" si="6"/>
        <v>23892.473999999998</v>
      </c>
      <c r="Q20" s="88">
        <f t="shared" si="7"/>
        <v>1609.1666666666667</v>
      </c>
      <c r="R20" s="89">
        <f t="shared" si="7"/>
        <v>122.79700000000001</v>
      </c>
      <c r="S20" s="89">
        <f t="shared" si="7"/>
        <v>259.07583333333332</v>
      </c>
      <c r="T20" s="90">
        <f t="shared" si="8"/>
        <v>1991.0395000000001</v>
      </c>
      <c r="V20" s="88">
        <f t="shared" si="9"/>
        <v>10.008885597926692</v>
      </c>
      <c r="W20" s="89">
        <f t="shared" si="9"/>
        <v>0.7637873380229544</v>
      </c>
      <c r="X20" s="89">
        <f t="shared" si="9"/>
        <v>1.6114305812661975</v>
      </c>
      <c r="Y20" s="90">
        <f t="shared" si="10"/>
        <v>12.384103517215845</v>
      </c>
      <c r="AA20" s="88">
        <f t="shared" si="2"/>
        <v>15.013328396890039</v>
      </c>
      <c r="AB20" s="89">
        <f t="shared" si="2"/>
        <v>1.1456810070344317</v>
      </c>
      <c r="AC20" s="89">
        <f t="shared" si="2"/>
        <v>2.4171458718992964</v>
      </c>
      <c r="AD20" s="90">
        <f t="shared" si="11"/>
        <v>18.576155275823769</v>
      </c>
    </row>
    <row r="21" spans="1:30" x14ac:dyDescent="0.35">
      <c r="A21" s="79">
        <v>18</v>
      </c>
      <c r="B21" s="80">
        <v>7</v>
      </c>
      <c r="C21" s="81"/>
      <c r="D21" s="82">
        <v>19554</v>
      </c>
      <c r="E21" s="82">
        <f t="shared" si="12"/>
        <v>1629.5</v>
      </c>
      <c r="F21" s="83">
        <f t="shared" si="1"/>
        <v>10.135329507057255</v>
      </c>
      <c r="G21" s="104">
        <v>5</v>
      </c>
      <c r="H21" s="108"/>
      <c r="I21" s="87"/>
      <c r="J21" s="93"/>
      <c r="K21" s="87"/>
      <c r="L21" s="88">
        <f t="shared" si="3"/>
        <v>19554</v>
      </c>
      <c r="M21" s="89">
        <f t="shared" si="4"/>
        <v>1507.2360000000001</v>
      </c>
      <c r="N21" s="89">
        <f t="shared" si="5"/>
        <v>3148.194</v>
      </c>
      <c r="O21" s="90">
        <f t="shared" si="6"/>
        <v>24209.43</v>
      </c>
      <c r="Q21" s="88">
        <f t="shared" si="7"/>
        <v>1629.5</v>
      </c>
      <c r="R21" s="89">
        <f t="shared" si="7"/>
        <v>125.60300000000001</v>
      </c>
      <c r="S21" s="89">
        <f t="shared" si="7"/>
        <v>262.34949999999998</v>
      </c>
      <c r="T21" s="90">
        <f t="shared" si="8"/>
        <v>2017.4525000000001</v>
      </c>
      <c r="V21" s="88">
        <f t="shared" si="9"/>
        <v>10.135357275083301</v>
      </c>
      <c r="W21" s="89">
        <f t="shared" si="9"/>
        <v>0.78124042947056649</v>
      </c>
      <c r="X21" s="89">
        <f t="shared" si="9"/>
        <v>1.6317925212884115</v>
      </c>
      <c r="Y21" s="90">
        <f t="shared" si="10"/>
        <v>12.548390225842279</v>
      </c>
      <c r="AA21" s="88">
        <f t="shared" si="2"/>
        <v>15.203035912624951</v>
      </c>
      <c r="AB21" s="89">
        <f t="shared" si="2"/>
        <v>1.1718606442058497</v>
      </c>
      <c r="AC21" s="89">
        <f t="shared" si="2"/>
        <v>2.4476887819326172</v>
      </c>
      <c r="AD21" s="90">
        <f t="shared" si="11"/>
        <v>18.822585338763417</v>
      </c>
    </row>
    <row r="22" spans="1:30" x14ac:dyDescent="0.35">
      <c r="A22" s="79">
        <v>19</v>
      </c>
      <c r="B22" s="80">
        <v>8</v>
      </c>
      <c r="C22" s="81"/>
      <c r="D22" s="82">
        <v>20102</v>
      </c>
      <c r="E22" s="82">
        <f t="shared" si="12"/>
        <v>1675.1666666666667</v>
      </c>
      <c r="F22" s="83">
        <f t="shared" si="1"/>
        <v>10.419371675916178</v>
      </c>
      <c r="G22" s="106">
        <v>5</v>
      </c>
      <c r="H22" s="87"/>
      <c r="I22" s="87"/>
      <c r="J22" s="93"/>
      <c r="K22" s="87"/>
      <c r="L22" s="88">
        <f t="shared" si="3"/>
        <v>20102</v>
      </c>
      <c r="M22" s="89">
        <f t="shared" si="4"/>
        <v>1582.8600000000001</v>
      </c>
      <c r="N22" s="89">
        <f t="shared" si="5"/>
        <v>3236.422</v>
      </c>
      <c r="O22" s="90">
        <f t="shared" si="6"/>
        <v>24921.281999999999</v>
      </c>
      <c r="Q22" s="88">
        <f t="shared" si="7"/>
        <v>1675.1666666666667</v>
      </c>
      <c r="R22" s="89">
        <f t="shared" si="7"/>
        <v>131.905</v>
      </c>
      <c r="S22" s="89">
        <f t="shared" si="7"/>
        <v>269.70183333333335</v>
      </c>
      <c r="T22" s="90">
        <f t="shared" si="8"/>
        <v>2076.7735000000002</v>
      </c>
      <c r="V22" s="88">
        <f t="shared" si="9"/>
        <v>10.419400222139947</v>
      </c>
      <c r="W22" s="89">
        <f t="shared" si="9"/>
        <v>0.82043835616438354</v>
      </c>
      <c r="X22" s="89">
        <f t="shared" si="9"/>
        <v>1.6775234357645314</v>
      </c>
      <c r="Y22" s="90">
        <f t="shared" si="10"/>
        <v>12.917362014068861</v>
      </c>
      <c r="AA22" s="88">
        <f t="shared" si="2"/>
        <v>15.629100333209919</v>
      </c>
      <c r="AB22" s="89">
        <f t="shared" si="2"/>
        <v>1.2306575342465753</v>
      </c>
      <c r="AC22" s="89">
        <f t="shared" si="2"/>
        <v>2.5162851536467974</v>
      </c>
      <c r="AD22" s="90">
        <f t="shared" si="11"/>
        <v>19.376043021103293</v>
      </c>
    </row>
    <row r="23" spans="1:30" x14ac:dyDescent="0.35">
      <c r="A23" s="79">
        <v>20</v>
      </c>
      <c r="B23" s="80">
        <v>9</v>
      </c>
      <c r="C23" s="81"/>
      <c r="D23" s="82">
        <v>20490</v>
      </c>
      <c r="E23" s="82">
        <f t="shared" si="12"/>
        <v>1707.5</v>
      </c>
      <c r="F23" s="83">
        <f t="shared" si="1"/>
        <v>10.620481824670307</v>
      </c>
      <c r="G23" s="106">
        <v>5</v>
      </c>
      <c r="I23" s="87"/>
      <c r="J23" s="93"/>
      <c r="K23" s="87"/>
      <c r="L23" s="88">
        <f t="shared" si="3"/>
        <v>20490</v>
      </c>
      <c r="M23" s="89">
        <f t="shared" si="4"/>
        <v>1636.4040000000002</v>
      </c>
      <c r="N23" s="89">
        <f t="shared" si="5"/>
        <v>3298.89</v>
      </c>
      <c r="O23" s="90">
        <f t="shared" si="6"/>
        <v>25425.293999999998</v>
      </c>
      <c r="Q23" s="88">
        <f t="shared" si="7"/>
        <v>1707.5</v>
      </c>
      <c r="R23" s="89">
        <f t="shared" si="7"/>
        <v>136.36700000000002</v>
      </c>
      <c r="S23" s="89">
        <f t="shared" si="7"/>
        <v>274.90749999999997</v>
      </c>
      <c r="T23" s="90">
        <f t="shared" si="8"/>
        <v>2118.7745</v>
      </c>
      <c r="V23" s="88">
        <f t="shared" si="9"/>
        <v>10.620510921880784</v>
      </c>
      <c r="W23" s="89">
        <f t="shared" si="9"/>
        <v>0.84819163272861908</v>
      </c>
      <c r="X23" s="89">
        <f t="shared" si="9"/>
        <v>1.7099022584228061</v>
      </c>
      <c r="Y23" s="90">
        <f t="shared" si="10"/>
        <v>13.17860481303221</v>
      </c>
      <c r="AA23" s="88">
        <f t="shared" si="2"/>
        <v>15.930766382821176</v>
      </c>
      <c r="AB23" s="89">
        <f t="shared" si="2"/>
        <v>1.2722874490929286</v>
      </c>
      <c r="AC23" s="89">
        <f t="shared" si="2"/>
        <v>2.564853387634209</v>
      </c>
      <c r="AD23" s="90">
        <f t="shared" si="11"/>
        <v>19.767907219548313</v>
      </c>
    </row>
    <row r="24" spans="1:30" x14ac:dyDescent="0.35">
      <c r="A24" s="79" t="s">
        <v>324</v>
      </c>
      <c r="B24" s="80">
        <v>10</v>
      </c>
      <c r="C24" s="81"/>
      <c r="D24" s="82">
        <v>20751</v>
      </c>
      <c r="E24" s="82">
        <f t="shared" si="12"/>
        <v>1729.25</v>
      </c>
      <c r="F24" s="83">
        <f t="shared" si="1"/>
        <v>10.755764682466253</v>
      </c>
      <c r="G24" s="106">
        <v>5</v>
      </c>
      <c r="I24" s="87"/>
      <c r="J24" s="93"/>
      <c r="K24" s="87"/>
      <c r="L24" s="88">
        <f t="shared" si="3"/>
        <v>20751</v>
      </c>
      <c r="M24" s="89">
        <f t="shared" si="4"/>
        <v>1672.4220000000003</v>
      </c>
      <c r="N24" s="89">
        <f t="shared" si="5"/>
        <v>3340.9110000000001</v>
      </c>
      <c r="O24" s="90">
        <f t="shared" si="6"/>
        <v>25764.332999999999</v>
      </c>
      <c r="Q24" s="88">
        <f t="shared" si="7"/>
        <v>1729.25</v>
      </c>
      <c r="R24" s="89">
        <f t="shared" si="7"/>
        <v>139.36850000000001</v>
      </c>
      <c r="S24" s="89">
        <f t="shared" si="7"/>
        <v>278.40924999999999</v>
      </c>
      <c r="T24" s="90">
        <f t="shared" si="8"/>
        <v>2147.0277500000002</v>
      </c>
      <c r="V24" s="88">
        <f t="shared" si="9"/>
        <v>10.755794150314697</v>
      </c>
      <c r="W24" s="89">
        <f t="shared" si="9"/>
        <v>0.86686071825249911</v>
      </c>
      <c r="X24" s="89">
        <f t="shared" si="9"/>
        <v>1.7316828582006663</v>
      </c>
      <c r="Y24" s="90">
        <f t="shared" si="10"/>
        <v>13.354337726767863</v>
      </c>
      <c r="AA24" s="88">
        <f t="shared" si="2"/>
        <v>16.133691225472045</v>
      </c>
      <c r="AB24" s="89">
        <f t="shared" si="2"/>
        <v>1.3002910773787486</v>
      </c>
      <c r="AC24" s="89">
        <f t="shared" si="2"/>
        <v>2.5975242873009994</v>
      </c>
      <c r="AD24" s="90">
        <f t="shared" si="11"/>
        <v>20.031506590151793</v>
      </c>
    </row>
    <row r="25" spans="1:30" ht="15" thickBot="1" x14ac:dyDescent="0.4">
      <c r="A25" s="79">
        <v>21</v>
      </c>
      <c r="B25" s="80">
        <v>11</v>
      </c>
      <c r="C25" s="81"/>
      <c r="D25" s="82">
        <v>21227</v>
      </c>
      <c r="E25" s="82">
        <f t="shared" si="12"/>
        <v>1768.9166666666667</v>
      </c>
      <c r="F25" s="83">
        <f t="shared" si="1"/>
        <v>11.002487442278019</v>
      </c>
      <c r="G25" s="106">
        <v>5</v>
      </c>
      <c r="I25" s="87"/>
      <c r="J25" s="93"/>
      <c r="K25" s="87"/>
      <c r="L25" s="88">
        <f t="shared" si="3"/>
        <v>21227</v>
      </c>
      <c r="M25" s="89">
        <f t="shared" si="4"/>
        <v>1738.1100000000001</v>
      </c>
      <c r="N25" s="89">
        <f t="shared" si="5"/>
        <v>3417.547</v>
      </c>
      <c r="O25" s="90">
        <f t="shared" si="6"/>
        <v>26382.656999999999</v>
      </c>
      <c r="Q25" s="88">
        <f t="shared" si="7"/>
        <v>1768.9166666666667</v>
      </c>
      <c r="R25" s="89">
        <f t="shared" si="7"/>
        <v>144.8425</v>
      </c>
      <c r="S25" s="89">
        <f t="shared" si="7"/>
        <v>284.79558333333335</v>
      </c>
      <c r="T25" s="90">
        <f t="shared" si="8"/>
        <v>2198.5547500000002</v>
      </c>
      <c r="V25" s="88">
        <f t="shared" si="9"/>
        <v>11.002517586079229</v>
      </c>
      <c r="W25" s="89">
        <f t="shared" si="9"/>
        <v>0.90090855238800438</v>
      </c>
      <c r="X25" s="89">
        <f t="shared" si="9"/>
        <v>1.7714053313587559</v>
      </c>
      <c r="Y25" s="90">
        <f t="shared" si="10"/>
        <v>13.674831469825989</v>
      </c>
      <c r="AA25" s="88">
        <f t="shared" si="2"/>
        <v>16.503776379118843</v>
      </c>
      <c r="AB25" s="89">
        <f t="shared" si="2"/>
        <v>1.3513628285820065</v>
      </c>
      <c r="AC25" s="89">
        <f t="shared" si="2"/>
        <v>2.6571079970381337</v>
      </c>
      <c r="AD25" s="90">
        <f t="shared" si="11"/>
        <v>20.512247204738983</v>
      </c>
    </row>
    <row r="26" spans="1:30" x14ac:dyDescent="0.35">
      <c r="A26" s="79">
        <v>22</v>
      </c>
      <c r="B26" s="80">
        <v>12</v>
      </c>
      <c r="C26" s="81"/>
      <c r="D26" s="82">
        <v>21769</v>
      </c>
      <c r="E26" s="82">
        <f t="shared" si="12"/>
        <v>1814.0833333333333</v>
      </c>
      <c r="F26" s="83">
        <f t="shared" si="1"/>
        <v>11.283419660383011</v>
      </c>
      <c r="G26" s="109"/>
      <c r="H26" s="110">
        <v>6</v>
      </c>
      <c r="I26" s="87"/>
      <c r="J26" s="93"/>
      <c r="K26" s="87"/>
      <c r="L26" s="88">
        <f t="shared" si="3"/>
        <v>21769</v>
      </c>
      <c r="M26" s="89">
        <f t="shared" si="4"/>
        <v>1812.9060000000002</v>
      </c>
      <c r="N26" s="89">
        <f t="shared" si="5"/>
        <v>3504.8090000000002</v>
      </c>
      <c r="O26" s="90">
        <f t="shared" si="6"/>
        <v>27086.715</v>
      </c>
      <c r="Q26" s="88">
        <f t="shared" si="7"/>
        <v>1814.0833333333333</v>
      </c>
      <c r="R26" s="89">
        <f t="shared" si="7"/>
        <v>151.07550000000001</v>
      </c>
      <c r="S26" s="89">
        <f t="shared" si="7"/>
        <v>292.0674166666667</v>
      </c>
      <c r="T26" s="90">
        <f t="shared" si="8"/>
        <v>2257.2262499999997</v>
      </c>
      <c r="V26" s="88">
        <f t="shared" si="9"/>
        <v>11.283450573861531</v>
      </c>
      <c r="W26" s="89">
        <f t="shared" si="9"/>
        <v>0.9396773047019622</v>
      </c>
      <c r="X26" s="89">
        <f t="shared" si="9"/>
        <v>1.8166355423917067</v>
      </c>
      <c r="Y26" s="90">
        <f t="shared" si="10"/>
        <v>14.0397634209552</v>
      </c>
      <c r="AA26" s="88">
        <f t="shared" si="2"/>
        <v>16.925175860792297</v>
      </c>
      <c r="AB26" s="89">
        <f t="shared" si="2"/>
        <v>1.4095159570529434</v>
      </c>
      <c r="AC26" s="89">
        <f t="shared" si="2"/>
        <v>2.7249533135875601</v>
      </c>
      <c r="AD26" s="90">
        <f t="shared" si="11"/>
        <v>21.059645131432799</v>
      </c>
    </row>
    <row r="27" spans="1:30" x14ac:dyDescent="0.35">
      <c r="A27" s="79" t="s">
        <v>324</v>
      </c>
      <c r="B27" s="80">
        <v>13</v>
      </c>
      <c r="C27" s="81"/>
      <c r="D27" s="82">
        <v>22021</v>
      </c>
      <c r="E27" s="82">
        <f t="shared" si="12"/>
        <v>1835.0833333333333</v>
      </c>
      <c r="F27" s="83">
        <f t="shared" si="1"/>
        <v>11.414037592048064</v>
      </c>
      <c r="G27" s="109"/>
      <c r="H27" s="102">
        <v>6</v>
      </c>
      <c r="I27" s="87"/>
      <c r="J27" s="93"/>
      <c r="K27" s="87"/>
      <c r="L27" s="88">
        <f t="shared" si="3"/>
        <v>22021</v>
      </c>
      <c r="M27" s="89">
        <f t="shared" si="4"/>
        <v>1847.6820000000002</v>
      </c>
      <c r="N27" s="89">
        <f t="shared" si="5"/>
        <v>3545.3810000000003</v>
      </c>
      <c r="O27" s="90">
        <f t="shared" si="6"/>
        <v>27414.063000000002</v>
      </c>
      <c r="Q27" s="88">
        <f t="shared" si="7"/>
        <v>1835.0833333333333</v>
      </c>
      <c r="R27" s="89">
        <f t="shared" si="7"/>
        <v>153.97350000000003</v>
      </c>
      <c r="S27" s="89">
        <f t="shared" si="7"/>
        <v>295.44841666666667</v>
      </c>
      <c r="T27" s="90">
        <f t="shared" si="8"/>
        <v>2284.5052500000002</v>
      </c>
      <c r="V27" s="88">
        <f t="shared" si="9"/>
        <v>11.414068863383932</v>
      </c>
      <c r="W27" s="89">
        <f t="shared" si="9"/>
        <v>0.95770262865605338</v>
      </c>
      <c r="X27" s="89">
        <f t="shared" si="9"/>
        <v>1.837665087004813</v>
      </c>
      <c r="Y27" s="90">
        <f t="shared" si="10"/>
        <v>14.209436579044798</v>
      </c>
      <c r="AA27" s="88">
        <f t="shared" si="2"/>
        <v>17.121103295075898</v>
      </c>
      <c r="AB27" s="89">
        <f t="shared" si="2"/>
        <v>1.4365539429840801</v>
      </c>
      <c r="AC27" s="89">
        <f t="shared" si="2"/>
        <v>2.7564976305072193</v>
      </c>
      <c r="AD27" s="90">
        <f t="shared" si="11"/>
        <v>21.314154868567197</v>
      </c>
    </row>
    <row r="28" spans="1:30" ht="15" thickBot="1" x14ac:dyDescent="0.4">
      <c r="A28" s="79">
        <v>23</v>
      </c>
      <c r="B28" s="80">
        <v>14</v>
      </c>
      <c r="C28" s="81"/>
      <c r="D28" s="82">
        <v>22462</v>
      </c>
      <c r="E28" s="82">
        <f t="shared" si="12"/>
        <v>1871.8333333333333</v>
      </c>
      <c r="F28" s="83">
        <f t="shared" si="1"/>
        <v>11.642618972461905</v>
      </c>
      <c r="G28" s="111"/>
      <c r="H28" s="102">
        <v>6</v>
      </c>
      <c r="I28" s="87"/>
      <c r="J28" s="93"/>
      <c r="K28" s="87"/>
      <c r="L28" s="88">
        <f t="shared" si="3"/>
        <v>22462</v>
      </c>
      <c r="M28" s="89">
        <f t="shared" si="4"/>
        <v>1908.5400000000002</v>
      </c>
      <c r="N28" s="89">
        <f t="shared" si="5"/>
        <v>3616.3820000000001</v>
      </c>
      <c r="O28" s="90">
        <f t="shared" si="6"/>
        <v>27986.922000000002</v>
      </c>
      <c r="Q28" s="88">
        <f t="shared" si="7"/>
        <v>1871.8333333333333</v>
      </c>
      <c r="R28" s="89">
        <f t="shared" si="7"/>
        <v>159.04500000000002</v>
      </c>
      <c r="S28" s="89">
        <f t="shared" si="7"/>
        <v>301.36516666666665</v>
      </c>
      <c r="T28" s="90">
        <f t="shared" si="8"/>
        <v>2332.2435</v>
      </c>
      <c r="V28" s="88">
        <f t="shared" si="9"/>
        <v>11.642650870048129</v>
      </c>
      <c r="W28" s="89">
        <f t="shared" si="9"/>
        <v>0.98924694557571269</v>
      </c>
      <c r="X28" s="89">
        <f t="shared" si="9"/>
        <v>1.8744667900777487</v>
      </c>
      <c r="Y28" s="90">
        <f t="shared" si="10"/>
        <v>14.506364605701592</v>
      </c>
      <c r="AA28" s="88">
        <f t="shared" si="2"/>
        <v>17.463976305072194</v>
      </c>
      <c r="AB28" s="89">
        <f t="shared" si="2"/>
        <v>1.4838704183635691</v>
      </c>
      <c r="AC28" s="89">
        <f t="shared" si="2"/>
        <v>2.811700185116623</v>
      </c>
      <c r="AD28" s="90">
        <f t="shared" si="11"/>
        <v>21.759546908552387</v>
      </c>
    </row>
    <row r="29" spans="1:30" x14ac:dyDescent="0.35">
      <c r="A29" s="79">
        <v>24</v>
      </c>
      <c r="B29" s="80">
        <v>15</v>
      </c>
      <c r="C29" s="81"/>
      <c r="D29" s="82">
        <v>23124</v>
      </c>
      <c r="E29" s="82">
        <f t="shared" si="12"/>
        <v>1927</v>
      </c>
      <c r="F29" s="83">
        <f t="shared" si="1"/>
        <v>11.985750205645495</v>
      </c>
      <c r="G29" s="112"/>
      <c r="H29" s="102">
        <v>6</v>
      </c>
      <c r="J29" s="93"/>
      <c r="K29" s="87"/>
      <c r="L29" s="88">
        <f t="shared" si="3"/>
        <v>23124</v>
      </c>
      <c r="M29" s="89">
        <f t="shared" si="4"/>
        <v>1999.8960000000002</v>
      </c>
      <c r="N29" s="89">
        <f t="shared" si="5"/>
        <v>3722.9639999999999</v>
      </c>
      <c r="O29" s="90">
        <f t="shared" si="6"/>
        <v>28846.86</v>
      </c>
      <c r="Q29" s="88">
        <f t="shared" si="7"/>
        <v>1927</v>
      </c>
      <c r="R29" s="89">
        <f t="shared" si="7"/>
        <v>166.65800000000002</v>
      </c>
      <c r="S29" s="89">
        <f t="shared" si="7"/>
        <v>310.24700000000001</v>
      </c>
      <c r="T29" s="90">
        <f t="shared" si="8"/>
        <v>2403.9049999999997</v>
      </c>
      <c r="V29" s="88">
        <f t="shared" si="9"/>
        <v>11.985783043317289</v>
      </c>
      <c r="W29" s="89">
        <f t="shared" si="9"/>
        <v>1.0365991854868568</v>
      </c>
      <c r="X29" s="89">
        <f t="shared" si="9"/>
        <v>1.9297110699740834</v>
      </c>
      <c r="Y29" s="90">
        <f t="shared" si="10"/>
        <v>14.952093298778228</v>
      </c>
      <c r="AA29" s="88">
        <f t="shared" si="2"/>
        <v>17.978674564975933</v>
      </c>
      <c r="AB29" s="89">
        <f t="shared" si="2"/>
        <v>1.5548987782302852</v>
      </c>
      <c r="AC29" s="89">
        <f t="shared" si="2"/>
        <v>2.8945666049611249</v>
      </c>
      <c r="AD29" s="90">
        <f t="shared" si="11"/>
        <v>22.428139948167342</v>
      </c>
    </row>
    <row r="30" spans="1:30" x14ac:dyDescent="0.35">
      <c r="A30" s="79" t="s">
        <v>324</v>
      </c>
      <c r="B30" s="80">
        <v>16</v>
      </c>
      <c r="C30" s="81"/>
      <c r="D30" s="82">
        <v>23369</v>
      </c>
      <c r="E30" s="82">
        <f t="shared" si="12"/>
        <v>1947.4166666666667</v>
      </c>
      <c r="F30" s="83">
        <f t="shared" si="1"/>
        <v>12.112739861430962</v>
      </c>
      <c r="G30" s="113"/>
      <c r="H30" s="102">
        <v>6</v>
      </c>
      <c r="J30" s="93"/>
      <c r="K30" s="87"/>
      <c r="L30" s="88">
        <f t="shared" si="3"/>
        <v>23369</v>
      </c>
      <c r="M30" s="89">
        <f t="shared" si="4"/>
        <v>2033.7060000000001</v>
      </c>
      <c r="N30" s="89">
        <f t="shared" si="5"/>
        <v>3762.4090000000001</v>
      </c>
      <c r="O30" s="90">
        <f t="shared" si="6"/>
        <v>29165.114999999998</v>
      </c>
      <c r="Q30" s="88">
        <f t="shared" si="7"/>
        <v>1947.4166666666667</v>
      </c>
      <c r="R30" s="89">
        <f t="shared" si="7"/>
        <v>169.47550000000001</v>
      </c>
      <c r="S30" s="89">
        <f t="shared" si="7"/>
        <v>313.53408333333334</v>
      </c>
      <c r="T30" s="90">
        <f t="shared" si="8"/>
        <v>2430.42625</v>
      </c>
      <c r="V30" s="88">
        <f t="shared" si="9"/>
        <v>12.112773047019621</v>
      </c>
      <c r="W30" s="89">
        <f t="shared" si="9"/>
        <v>1.0541238059977787</v>
      </c>
      <c r="X30" s="89">
        <f t="shared" si="9"/>
        <v>1.9501564605701591</v>
      </c>
      <c r="Y30" s="90">
        <f t="shared" si="10"/>
        <v>15.11705331358756</v>
      </c>
      <c r="AA30" s="88">
        <f t="shared" si="2"/>
        <v>18.16915957052943</v>
      </c>
      <c r="AB30" s="89">
        <f t="shared" si="2"/>
        <v>1.5811857089966681</v>
      </c>
      <c r="AC30" s="89">
        <f t="shared" si="2"/>
        <v>2.9252346908552385</v>
      </c>
      <c r="AD30" s="90">
        <f t="shared" si="11"/>
        <v>22.675579970381335</v>
      </c>
    </row>
    <row r="31" spans="1:30" ht="15" thickBot="1" x14ac:dyDescent="0.4">
      <c r="A31" s="79">
        <v>25</v>
      </c>
      <c r="B31" s="80">
        <v>17</v>
      </c>
      <c r="C31" s="81"/>
      <c r="D31" s="82">
        <v>23836</v>
      </c>
      <c r="E31" s="82">
        <f t="shared" si="12"/>
        <v>1986.3333333333333</v>
      </c>
      <c r="F31" s="83">
        <f t="shared" si="1"/>
        <v>12.354797695111831</v>
      </c>
      <c r="G31" s="113"/>
      <c r="H31" s="114">
        <v>6</v>
      </c>
      <c r="J31" s="93"/>
      <c r="K31" s="87"/>
      <c r="L31" s="88">
        <f t="shared" si="3"/>
        <v>23836</v>
      </c>
      <c r="M31" s="89">
        <f t="shared" si="4"/>
        <v>2098.152</v>
      </c>
      <c r="N31" s="89">
        <f t="shared" si="5"/>
        <v>3837.596</v>
      </c>
      <c r="O31" s="90">
        <f t="shared" si="6"/>
        <v>29771.748</v>
      </c>
      <c r="Q31" s="88">
        <f t="shared" si="7"/>
        <v>1986.3333333333333</v>
      </c>
      <c r="R31" s="89">
        <f t="shared" si="7"/>
        <v>174.846</v>
      </c>
      <c r="S31" s="89">
        <f t="shared" si="7"/>
        <v>319.79966666666667</v>
      </c>
      <c r="T31" s="90">
        <f t="shared" si="8"/>
        <v>2480.9790000000003</v>
      </c>
      <c r="V31" s="88">
        <f t="shared" si="9"/>
        <v>12.354831543872638</v>
      </c>
      <c r="W31" s="89">
        <f t="shared" si="9"/>
        <v>1.087527878563495</v>
      </c>
      <c r="X31" s="89">
        <f t="shared" si="9"/>
        <v>1.9891278785634949</v>
      </c>
      <c r="Y31" s="90">
        <f t="shared" si="10"/>
        <v>15.431487300999629</v>
      </c>
      <c r="AA31" s="88">
        <f t="shared" si="2"/>
        <v>18.532247315808959</v>
      </c>
      <c r="AB31" s="89">
        <f t="shared" si="2"/>
        <v>1.6312918178452425</v>
      </c>
      <c r="AC31" s="89">
        <f t="shared" si="2"/>
        <v>2.9836918178452425</v>
      </c>
      <c r="AD31" s="90">
        <f t="shared" si="11"/>
        <v>23.147230951499445</v>
      </c>
    </row>
    <row r="32" spans="1:30" ht="15" thickBot="1" x14ac:dyDescent="0.4">
      <c r="A32" s="79" t="s">
        <v>325</v>
      </c>
      <c r="B32" s="115">
        <v>18</v>
      </c>
      <c r="C32" s="116"/>
      <c r="D32" s="117">
        <v>24313</v>
      </c>
      <c r="E32" s="117">
        <f t="shared" si="12"/>
        <v>2026.0833333333333</v>
      </c>
      <c r="F32" s="118">
        <f t="shared" si="1"/>
        <v>12.602038780049252</v>
      </c>
      <c r="G32" s="119"/>
      <c r="H32" s="230"/>
      <c r="I32" s="120"/>
      <c r="J32" s="121"/>
      <c r="K32" s="87"/>
      <c r="L32" s="88">
        <f t="shared" si="3"/>
        <v>24313</v>
      </c>
      <c r="M32" s="89">
        <f t="shared" si="4"/>
        <v>2163.9780000000001</v>
      </c>
      <c r="N32" s="89">
        <f t="shared" si="5"/>
        <v>3914.393</v>
      </c>
      <c r="O32" s="90">
        <f t="shared" si="6"/>
        <v>30391.370999999999</v>
      </c>
      <c r="Q32" s="88">
        <f t="shared" si="7"/>
        <v>2026.0833333333333</v>
      </c>
      <c r="R32" s="89">
        <f t="shared" si="7"/>
        <v>180.33150000000001</v>
      </c>
      <c r="S32" s="89">
        <f t="shared" si="7"/>
        <v>326.19941666666665</v>
      </c>
      <c r="T32" s="90">
        <f t="shared" si="8"/>
        <v>2532.6142500000001</v>
      </c>
      <c r="V32" s="88">
        <f t="shared" si="9"/>
        <v>12.602073306182895</v>
      </c>
      <c r="W32" s="89">
        <f t="shared" si="9"/>
        <v>1.1216472417623102</v>
      </c>
      <c r="X32" s="89">
        <f t="shared" si="9"/>
        <v>2.028933802295446</v>
      </c>
      <c r="Y32" s="90">
        <f t="shared" si="10"/>
        <v>15.752654350240652</v>
      </c>
      <c r="AA32" s="88">
        <f t="shared" si="2"/>
        <v>18.903109959274342</v>
      </c>
      <c r="AB32" s="89">
        <f t="shared" si="2"/>
        <v>1.6824708626434655</v>
      </c>
      <c r="AC32" s="89">
        <f t="shared" si="2"/>
        <v>3.0434007034431687</v>
      </c>
      <c r="AD32" s="90">
        <f t="shared" si="11"/>
        <v>23.628981525360977</v>
      </c>
    </row>
    <row r="33" spans="1:30" x14ac:dyDescent="0.35">
      <c r="A33" s="79">
        <v>26</v>
      </c>
      <c r="B33" s="80">
        <v>19</v>
      </c>
      <c r="C33" s="81"/>
      <c r="D33" s="82">
        <v>24799</v>
      </c>
      <c r="E33" s="82">
        <f t="shared" si="12"/>
        <v>2066.5833333333335</v>
      </c>
      <c r="F33" s="83">
        <f t="shared" si="1"/>
        <v>12.853944791117566</v>
      </c>
      <c r="G33" s="122"/>
      <c r="H33" s="231"/>
      <c r="I33" s="123">
        <v>7</v>
      </c>
      <c r="J33" s="93"/>
      <c r="K33" s="87"/>
      <c r="L33" s="88">
        <f t="shared" si="3"/>
        <v>24799</v>
      </c>
      <c r="M33" s="89">
        <f t="shared" si="4"/>
        <v>2231.0460000000003</v>
      </c>
      <c r="N33" s="89">
        <f t="shared" si="5"/>
        <v>3992.6390000000001</v>
      </c>
      <c r="O33" s="90">
        <f t="shared" si="6"/>
        <v>31022.684999999998</v>
      </c>
      <c r="Q33" s="88">
        <f t="shared" si="7"/>
        <v>2066.5833333333335</v>
      </c>
      <c r="R33" s="89">
        <f t="shared" si="7"/>
        <v>185.92050000000003</v>
      </c>
      <c r="S33" s="89">
        <f t="shared" si="7"/>
        <v>332.71991666666668</v>
      </c>
      <c r="T33" s="90">
        <f t="shared" si="8"/>
        <v>2585.2237500000001</v>
      </c>
      <c r="V33" s="88">
        <f t="shared" si="9"/>
        <v>12.853980007404664</v>
      </c>
      <c r="W33" s="89">
        <f t="shared" si="9"/>
        <v>1.1564103665309144</v>
      </c>
      <c r="X33" s="89">
        <f t="shared" si="9"/>
        <v>2.069490781192151</v>
      </c>
      <c r="Y33" s="90">
        <f t="shared" si="10"/>
        <v>16.07988115512773</v>
      </c>
      <c r="AA33" s="88">
        <f t="shared" si="2"/>
        <v>19.280970011106994</v>
      </c>
      <c r="AB33" s="89">
        <f t="shared" si="2"/>
        <v>1.7346155497963718</v>
      </c>
      <c r="AC33" s="89">
        <f t="shared" si="2"/>
        <v>3.1042361717882265</v>
      </c>
      <c r="AD33" s="90">
        <f t="shared" si="11"/>
        <v>24.119821732691594</v>
      </c>
    </row>
    <row r="34" spans="1:30" x14ac:dyDescent="0.35">
      <c r="A34" s="79">
        <v>27</v>
      </c>
      <c r="B34" s="80">
        <v>20</v>
      </c>
      <c r="C34" s="81"/>
      <c r="D34" s="82">
        <v>25295</v>
      </c>
      <c r="E34" s="82">
        <f t="shared" si="12"/>
        <v>2107.9166666666665</v>
      </c>
      <c r="F34" s="83">
        <f t="shared" si="1"/>
        <v>13.111034053442431</v>
      </c>
      <c r="G34" s="124"/>
      <c r="H34" s="231"/>
      <c r="I34" s="125">
        <v>7</v>
      </c>
      <c r="K34" s="87"/>
      <c r="L34" s="88">
        <f t="shared" si="3"/>
        <v>25295</v>
      </c>
      <c r="M34" s="89">
        <f t="shared" si="4"/>
        <v>2299.4940000000001</v>
      </c>
      <c r="N34" s="89">
        <f t="shared" si="5"/>
        <v>4072.4949999999999</v>
      </c>
      <c r="O34" s="90">
        <f t="shared" si="6"/>
        <v>31666.988999999998</v>
      </c>
      <c r="Q34" s="88">
        <f t="shared" si="7"/>
        <v>2107.9166666666665</v>
      </c>
      <c r="R34" s="89">
        <f t="shared" si="7"/>
        <v>191.62450000000001</v>
      </c>
      <c r="S34" s="89">
        <f t="shared" si="7"/>
        <v>339.37458333333331</v>
      </c>
      <c r="T34" s="90">
        <f t="shared" si="8"/>
        <v>2638.9157499999997</v>
      </c>
      <c r="V34" s="88">
        <f t="shared" si="9"/>
        <v>13.111069974083671</v>
      </c>
      <c r="W34" s="89">
        <f t="shared" si="9"/>
        <v>1.1918887819326176</v>
      </c>
      <c r="X34" s="89">
        <f t="shared" si="9"/>
        <v>2.1108822658274713</v>
      </c>
      <c r="Y34" s="90">
        <f t="shared" si="10"/>
        <v>16.413841021843758</v>
      </c>
      <c r="AA34" s="88">
        <f t="shared" si="2"/>
        <v>19.666604961125508</v>
      </c>
      <c r="AB34" s="89">
        <f t="shared" si="2"/>
        <v>1.7878331728989263</v>
      </c>
      <c r="AC34" s="89">
        <f t="shared" si="2"/>
        <v>3.1663233987412069</v>
      </c>
      <c r="AD34" s="90">
        <f t="shared" si="11"/>
        <v>24.620761532765641</v>
      </c>
    </row>
    <row r="35" spans="1:30" x14ac:dyDescent="0.35">
      <c r="A35" s="79" t="s">
        <v>324</v>
      </c>
      <c r="B35" s="80">
        <v>21</v>
      </c>
      <c r="C35" s="81"/>
      <c r="D35" s="82">
        <v>25801</v>
      </c>
      <c r="E35" s="82">
        <f t="shared" si="12"/>
        <v>2150.0833333333335</v>
      </c>
      <c r="F35" s="83">
        <f t="shared" si="1"/>
        <v>13.373306567023844</v>
      </c>
      <c r="G35" s="124"/>
      <c r="H35" s="231"/>
      <c r="I35" s="125">
        <v>7</v>
      </c>
      <c r="K35" s="87"/>
      <c r="L35" s="88">
        <f t="shared" si="3"/>
        <v>25801</v>
      </c>
      <c r="M35" s="89">
        <f t="shared" si="4"/>
        <v>2369.3220000000001</v>
      </c>
      <c r="N35" s="89">
        <f t="shared" si="5"/>
        <v>4153.9610000000002</v>
      </c>
      <c r="O35" s="90">
        <f t="shared" si="6"/>
        <v>32324.282999999999</v>
      </c>
      <c r="Q35" s="88">
        <f t="shared" si="7"/>
        <v>2150.0833333333335</v>
      </c>
      <c r="R35" s="89">
        <f t="shared" si="7"/>
        <v>197.4435</v>
      </c>
      <c r="S35" s="89">
        <f t="shared" si="7"/>
        <v>346.16341666666671</v>
      </c>
      <c r="T35" s="90">
        <f t="shared" si="8"/>
        <v>2693.6902500000001</v>
      </c>
      <c r="V35" s="88">
        <f t="shared" si="9"/>
        <v>13.373343206219918</v>
      </c>
      <c r="W35" s="89">
        <f t="shared" si="9"/>
        <v>1.2280824879674195</v>
      </c>
      <c r="X35" s="89">
        <f t="shared" si="9"/>
        <v>2.1531082562014068</v>
      </c>
      <c r="Y35" s="90">
        <f t="shared" si="10"/>
        <v>16.754533950388744</v>
      </c>
      <c r="AA35" s="88">
        <f t="shared" si="2"/>
        <v>20.060014809329878</v>
      </c>
      <c r="AB35" s="89">
        <f t="shared" si="2"/>
        <v>1.8421237319511292</v>
      </c>
      <c r="AC35" s="89">
        <f t="shared" si="2"/>
        <v>3.2296623843021104</v>
      </c>
      <c r="AD35" s="90">
        <f t="shared" si="11"/>
        <v>25.131800925583118</v>
      </c>
    </row>
    <row r="36" spans="1:30" x14ac:dyDescent="0.35">
      <c r="A36" s="79">
        <v>28</v>
      </c>
      <c r="B36" s="80">
        <v>22</v>
      </c>
      <c r="C36" s="81"/>
      <c r="D36" s="82">
        <v>26317</v>
      </c>
      <c r="E36" s="82">
        <f t="shared" si="12"/>
        <v>2193.0833333333335</v>
      </c>
      <c r="F36" s="83">
        <f t="shared" si="1"/>
        <v>13.640762331861808</v>
      </c>
      <c r="G36" s="124"/>
      <c r="H36" s="231"/>
      <c r="I36" s="125">
        <v>7</v>
      </c>
      <c r="K36" s="87"/>
      <c r="L36" s="88">
        <f t="shared" si="3"/>
        <v>26317</v>
      </c>
      <c r="M36" s="89">
        <f t="shared" si="4"/>
        <v>2440.5300000000002</v>
      </c>
      <c r="N36" s="89">
        <f t="shared" si="5"/>
        <v>4237.0370000000003</v>
      </c>
      <c r="O36" s="90">
        <f t="shared" si="6"/>
        <v>32994.567000000003</v>
      </c>
      <c r="Q36" s="88">
        <f t="shared" si="7"/>
        <v>2193.0833333333335</v>
      </c>
      <c r="R36" s="89">
        <f t="shared" si="7"/>
        <v>203.37750000000003</v>
      </c>
      <c r="S36" s="89">
        <f t="shared" si="7"/>
        <v>353.08641666666671</v>
      </c>
      <c r="T36" s="90">
        <f t="shared" si="8"/>
        <v>2749.5472500000001</v>
      </c>
      <c r="V36" s="88">
        <f t="shared" si="9"/>
        <v>13.640799703813402</v>
      </c>
      <c r="W36" s="89">
        <f t="shared" si="9"/>
        <v>1.2649914846353203</v>
      </c>
      <c r="X36" s="89">
        <f t="shared" si="9"/>
        <v>2.1961687523139579</v>
      </c>
      <c r="Y36" s="90">
        <f t="shared" si="10"/>
        <v>17.101959940762679</v>
      </c>
      <c r="AA36" s="88">
        <f t="shared" si="2"/>
        <v>20.461199555720103</v>
      </c>
      <c r="AB36" s="89">
        <f t="shared" si="2"/>
        <v>1.8974872269529803</v>
      </c>
      <c r="AC36" s="89">
        <f t="shared" si="2"/>
        <v>3.2942531284709369</v>
      </c>
      <c r="AD36" s="90">
        <f t="shared" si="11"/>
        <v>25.652939911144021</v>
      </c>
    </row>
    <row r="37" spans="1:30" x14ac:dyDescent="0.35">
      <c r="A37" s="79">
        <v>29</v>
      </c>
      <c r="B37" s="80">
        <v>23</v>
      </c>
      <c r="C37" s="81"/>
      <c r="D37" s="82">
        <v>26999</v>
      </c>
      <c r="E37" s="82">
        <f t="shared" si="12"/>
        <v>2249.9166666666665</v>
      </c>
      <c r="F37" s="83">
        <f t="shared" si="1"/>
        <v>13.994260067558498</v>
      </c>
      <c r="G37" s="124"/>
      <c r="H37" s="231"/>
      <c r="I37" s="125">
        <v>7</v>
      </c>
      <c r="K37" s="87"/>
      <c r="L37" s="88">
        <f t="shared" si="3"/>
        <v>26999</v>
      </c>
      <c r="M37" s="89">
        <f t="shared" si="4"/>
        <v>2534.6460000000002</v>
      </c>
      <c r="N37" s="89">
        <f t="shared" si="5"/>
        <v>4346.8389999999999</v>
      </c>
      <c r="O37" s="90">
        <f t="shared" si="6"/>
        <v>33880.485000000001</v>
      </c>
      <c r="Q37" s="88">
        <f t="shared" si="7"/>
        <v>2249.9166666666665</v>
      </c>
      <c r="R37" s="89">
        <f t="shared" si="7"/>
        <v>211.22050000000002</v>
      </c>
      <c r="S37" s="89">
        <f t="shared" si="7"/>
        <v>362.23658333333333</v>
      </c>
      <c r="T37" s="90">
        <f t="shared" si="8"/>
        <v>2823.3737499999997</v>
      </c>
      <c r="V37" s="88">
        <f t="shared" si="9"/>
        <v>13.994298407997038</v>
      </c>
      <c r="W37" s="89">
        <f t="shared" si="9"/>
        <v>1.3137743058126619</v>
      </c>
      <c r="X37" s="89">
        <f t="shared" si="9"/>
        <v>2.253082043687523</v>
      </c>
      <c r="Y37" s="90">
        <f t="shared" si="10"/>
        <v>17.561154757497224</v>
      </c>
      <c r="AA37" s="88">
        <f t="shared" si="2"/>
        <v>20.991447611995557</v>
      </c>
      <c r="AB37" s="89">
        <f t="shared" si="2"/>
        <v>1.9706614587189928</v>
      </c>
      <c r="AC37" s="89">
        <f t="shared" si="2"/>
        <v>3.3796230655312844</v>
      </c>
      <c r="AD37" s="90">
        <f t="shared" si="11"/>
        <v>26.341732136245835</v>
      </c>
    </row>
    <row r="38" spans="1:30" x14ac:dyDescent="0.35">
      <c r="A38" s="79">
        <v>30</v>
      </c>
      <c r="B38" s="80">
        <v>24</v>
      </c>
      <c r="C38" s="81"/>
      <c r="D38" s="82">
        <v>27905</v>
      </c>
      <c r="E38" s="82">
        <f t="shared" si="12"/>
        <v>2325.4166666666665</v>
      </c>
      <c r="F38" s="126">
        <f t="shared" si="1"/>
        <v>14.463862631401899</v>
      </c>
      <c r="G38" s="124"/>
      <c r="H38" s="231"/>
      <c r="I38" s="125">
        <v>7</v>
      </c>
      <c r="K38" s="87"/>
      <c r="L38" s="88">
        <f t="shared" si="3"/>
        <v>27905</v>
      </c>
      <c r="M38" s="89">
        <f t="shared" si="4"/>
        <v>2659.6740000000004</v>
      </c>
      <c r="N38" s="89">
        <f t="shared" si="5"/>
        <v>4492.7049999999999</v>
      </c>
      <c r="O38" s="90">
        <f t="shared" si="6"/>
        <v>35057.379000000001</v>
      </c>
      <c r="Q38" s="88">
        <f t="shared" si="7"/>
        <v>2325.4166666666665</v>
      </c>
      <c r="R38" s="89">
        <f t="shared" si="7"/>
        <v>221.63950000000003</v>
      </c>
      <c r="S38" s="89">
        <f t="shared" si="7"/>
        <v>374.39208333333335</v>
      </c>
      <c r="T38" s="90">
        <f t="shared" si="8"/>
        <v>2921.4482499999999</v>
      </c>
      <c r="V38" s="88">
        <f t="shared" si="9"/>
        <v>14.463902258422806</v>
      </c>
      <c r="W38" s="89">
        <f t="shared" si="9"/>
        <v>1.3785796371714181</v>
      </c>
      <c r="X38" s="89">
        <f t="shared" si="9"/>
        <v>2.3286882636060717</v>
      </c>
      <c r="Y38" s="90">
        <f t="shared" si="10"/>
        <v>18.171170159200294</v>
      </c>
      <c r="AA38" s="88">
        <f t="shared" si="2"/>
        <v>21.695853387634209</v>
      </c>
      <c r="AB38" s="89">
        <f t="shared" si="2"/>
        <v>2.0678694557571271</v>
      </c>
      <c r="AC38" s="89">
        <f t="shared" si="2"/>
        <v>3.4930323954091076</v>
      </c>
      <c r="AD38" s="90">
        <f t="shared" si="11"/>
        <v>27.256755238800444</v>
      </c>
    </row>
    <row r="39" spans="1:30" ht="15" thickBot="1" x14ac:dyDescent="0.4">
      <c r="A39" s="79">
        <v>31</v>
      </c>
      <c r="B39" s="80">
        <v>25</v>
      </c>
      <c r="C39" s="81"/>
      <c r="D39" s="82">
        <v>28785</v>
      </c>
      <c r="E39" s="82">
        <f t="shared" si="12"/>
        <v>2398.75</v>
      </c>
      <c r="F39" s="83">
        <f t="shared" si="1"/>
        <v>14.919988741978271</v>
      </c>
      <c r="G39" s="127"/>
      <c r="H39" s="127"/>
      <c r="I39" s="128">
        <v>7</v>
      </c>
      <c r="K39" s="87"/>
      <c r="L39" s="88">
        <f t="shared" si="3"/>
        <v>28785</v>
      </c>
      <c r="M39" s="89">
        <f t="shared" si="4"/>
        <v>2781.114</v>
      </c>
      <c r="N39" s="89">
        <f t="shared" si="5"/>
        <v>4634.3850000000002</v>
      </c>
      <c r="O39" s="90">
        <f t="shared" si="6"/>
        <v>36200.499000000003</v>
      </c>
      <c r="Q39" s="88">
        <f t="shared" si="7"/>
        <v>2398.75</v>
      </c>
      <c r="R39" s="89">
        <f t="shared" si="7"/>
        <v>231.7595</v>
      </c>
      <c r="S39" s="89">
        <f t="shared" si="7"/>
        <v>386.19875000000002</v>
      </c>
      <c r="T39" s="90">
        <f t="shared" si="8"/>
        <v>3016.7082500000001</v>
      </c>
      <c r="V39" s="88">
        <f t="shared" si="9"/>
        <v>14.920029618659754</v>
      </c>
      <c r="W39" s="89">
        <f t="shared" si="9"/>
        <v>1.4415252128841169</v>
      </c>
      <c r="X39" s="89">
        <f t="shared" si="9"/>
        <v>2.4021247686042204</v>
      </c>
      <c r="Y39" s="90">
        <f t="shared" si="10"/>
        <v>18.763679600148091</v>
      </c>
      <c r="AA39" s="88">
        <f t="shared" si="2"/>
        <v>22.380044427989631</v>
      </c>
      <c r="AB39" s="89">
        <f t="shared" si="2"/>
        <v>2.1622878193261754</v>
      </c>
      <c r="AC39" s="89">
        <f t="shared" si="2"/>
        <v>3.6031871529063304</v>
      </c>
      <c r="AD39" s="90">
        <f t="shared" si="11"/>
        <v>28.145519400222135</v>
      </c>
    </row>
    <row r="40" spans="1:30" x14ac:dyDescent="0.35">
      <c r="A40" s="79">
        <v>32</v>
      </c>
      <c r="B40" s="80">
        <v>26</v>
      </c>
      <c r="C40" s="81"/>
      <c r="D40" s="82">
        <v>29636</v>
      </c>
      <c r="E40" s="82">
        <f t="shared" si="12"/>
        <v>2469.6666666666665</v>
      </c>
      <c r="F40" s="83">
        <f t="shared" si="1"/>
        <v>15.36108342391065</v>
      </c>
      <c r="G40" s="129"/>
      <c r="H40" s="130"/>
      <c r="I40" s="131"/>
      <c r="J40" s="132">
        <v>8</v>
      </c>
      <c r="K40" s="133"/>
      <c r="L40" s="88">
        <f t="shared" si="3"/>
        <v>29636</v>
      </c>
      <c r="M40" s="89">
        <f t="shared" si="4"/>
        <v>2898.5520000000001</v>
      </c>
      <c r="N40" s="89">
        <f t="shared" si="5"/>
        <v>4771.3959999999997</v>
      </c>
      <c r="O40" s="90">
        <f t="shared" si="6"/>
        <v>37305.948000000004</v>
      </c>
      <c r="Q40" s="88">
        <f t="shared" si="7"/>
        <v>2469.6666666666665</v>
      </c>
      <c r="R40" s="89">
        <f t="shared" si="7"/>
        <v>241.54600000000002</v>
      </c>
      <c r="S40" s="89">
        <f t="shared" si="7"/>
        <v>397.61633333333333</v>
      </c>
      <c r="T40" s="90">
        <f t="shared" si="8"/>
        <v>3108.8289999999997</v>
      </c>
      <c r="V40" s="88">
        <f t="shared" si="9"/>
        <v>15.361125509070714</v>
      </c>
      <c r="W40" s="89">
        <f t="shared" si="9"/>
        <v>1.5023964457608292</v>
      </c>
      <c r="X40" s="89">
        <f t="shared" si="9"/>
        <v>2.4731412069603849</v>
      </c>
      <c r="Y40" s="90">
        <f t="shared" si="10"/>
        <v>19.336663161791929</v>
      </c>
      <c r="AA40" s="88">
        <f t="shared" si="2"/>
        <v>23.041688263606069</v>
      </c>
      <c r="AB40" s="89">
        <f t="shared" si="2"/>
        <v>2.2535946686412438</v>
      </c>
      <c r="AC40" s="89">
        <f t="shared" si="2"/>
        <v>3.7097118104405773</v>
      </c>
      <c r="AD40" s="90">
        <f t="shared" si="11"/>
        <v>29.004994742687892</v>
      </c>
    </row>
    <row r="41" spans="1:30" x14ac:dyDescent="0.35">
      <c r="A41" s="79">
        <v>33</v>
      </c>
      <c r="B41" s="80">
        <v>27</v>
      </c>
      <c r="C41" s="81"/>
      <c r="D41" s="82">
        <v>30507</v>
      </c>
      <c r="E41" s="82">
        <f t="shared" si="12"/>
        <v>2542.25</v>
      </c>
      <c r="F41" s="83">
        <f t="shared" si="1"/>
        <v>15.812544608356127</v>
      </c>
      <c r="G41" s="80"/>
      <c r="H41" s="229"/>
      <c r="I41" s="229"/>
      <c r="J41" s="134">
        <v>8</v>
      </c>
      <c r="K41" s="133"/>
      <c r="L41" s="88">
        <f t="shared" si="3"/>
        <v>30507</v>
      </c>
      <c r="M41" s="89">
        <f t="shared" si="4"/>
        <v>3018.7500000000005</v>
      </c>
      <c r="N41" s="89">
        <f t="shared" si="5"/>
        <v>4911.6270000000004</v>
      </c>
      <c r="O41" s="90">
        <f t="shared" si="6"/>
        <v>38437.377</v>
      </c>
      <c r="Q41" s="88">
        <f t="shared" si="7"/>
        <v>2542.25</v>
      </c>
      <c r="R41" s="89">
        <f t="shared" si="7"/>
        <v>251.56250000000003</v>
      </c>
      <c r="S41" s="89">
        <f t="shared" si="7"/>
        <v>409.30225000000002</v>
      </c>
      <c r="T41" s="90">
        <f t="shared" si="8"/>
        <v>3203.1147500000002</v>
      </c>
      <c r="V41" s="88">
        <f t="shared" si="9"/>
        <v>15.812587930396148</v>
      </c>
      <c r="W41" s="89">
        <f t="shared" si="9"/>
        <v>1.5646982599037396</v>
      </c>
      <c r="X41" s="89">
        <f t="shared" si="9"/>
        <v>2.5458266567937802</v>
      </c>
      <c r="Y41" s="90">
        <f t="shared" si="10"/>
        <v>19.92311284709367</v>
      </c>
      <c r="AA41" s="88">
        <f t="shared" ref="AA41:AC63" si="13">V41*$AD$5</f>
        <v>23.718881895594222</v>
      </c>
      <c r="AB41" s="89">
        <f t="shared" si="13"/>
        <v>2.3470473898556095</v>
      </c>
      <c r="AC41" s="89">
        <f t="shared" si="13"/>
        <v>3.8187399851906703</v>
      </c>
      <c r="AD41" s="90">
        <f t="shared" si="11"/>
        <v>29.884669270640504</v>
      </c>
    </row>
    <row r="42" spans="1:30" x14ac:dyDescent="0.35">
      <c r="A42" s="79">
        <v>34</v>
      </c>
      <c r="B42" s="80">
        <v>28</v>
      </c>
      <c r="C42" s="81"/>
      <c r="D42" s="82">
        <v>31371</v>
      </c>
      <c r="E42" s="82">
        <f t="shared" si="12"/>
        <v>2614.25</v>
      </c>
      <c r="F42" s="83">
        <f t="shared" si="1"/>
        <v>16.26037751692202</v>
      </c>
      <c r="G42" s="105"/>
      <c r="H42" s="229"/>
      <c r="I42" s="229"/>
      <c r="J42" s="134">
        <v>8</v>
      </c>
      <c r="K42" s="133"/>
      <c r="L42" s="88">
        <f t="shared" si="3"/>
        <v>31371</v>
      </c>
      <c r="M42" s="89">
        <f t="shared" si="4"/>
        <v>3137.9820000000004</v>
      </c>
      <c r="N42" s="89">
        <f t="shared" si="5"/>
        <v>5050.7309999999998</v>
      </c>
      <c r="O42" s="90">
        <f t="shared" si="6"/>
        <v>39559.713000000003</v>
      </c>
      <c r="Q42" s="88">
        <f t="shared" si="7"/>
        <v>2614.25</v>
      </c>
      <c r="R42" s="89">
        <f t="shared" si="7"/>
        <v>261.49850000000004</v>
      </c>
      <c r="S42" s="89">
        <f t="shared" si="7"/>
        <v>420.89425</v>
      </c>
      <c r="T42" s="90">
        <f t="shared" si="8"/>
        <v>3296.64275</v>
      </c>
      <c r="V42" s="88">
        <f t="shared" si="9"/>
        <v>16.260422065901516</v>
      </c>
      <c r="W42" s="89">
        <f t="shared" si="9"/>
        <v>1.6264993706034803</v>
      </c>
      <c r="X42" s="89">
        <f t="shared" si="9"/>
        <v>2.617927952610144</v>
      </c>
      <c r="Y42" s="90">
        <f t="shared" si="10"/>
        <v>20.50484938911514</v>
      </c>
      <c r="AA42" s="88">
        <f t="shared" si="13"/>
        <v>24.390633098852273</v>
      </c>
      <c r="AB42" s="89">
        <f t="shared" si="13"/>
        <v>2.4397490559052204</v>
      </c>
      <c r="AC42" s="89">
        <f t="shared" si="13"/>
        <v>3.9268919289152162</v>
      </c>
      <c r="AD42" s="90">
        <f t="shared" si="11"/>
        <v>30.757274083672712</v>
      </c>
    </row>
    <row r="43" spans="1:30" x14ac:dyDescent="0.35">
      <c r="A43" s="79">
        <v>35</v>
      </c>
      <c r="B43" s="80">
        <v>29</v>
      </c>
      <c r="C43" s="81"/>
      <c r="D43" s="82">
        <v>32029</v>
      </c>
      <c r="E43" s="82">
        <f t="shared" si="12"/>
        <v>2669.0833333333335</v>
      </c>
      <c r="F43" s="83">
        <f t="shared" si="1"/>
        <v>16.601435449602988</v>
      </c>
      <c r="G43" s="105"/>
      <c r="H43" s="229"/>
      <c r="I43" s="229"/>
      <c r="J43" s="134">
        <v>8</v>
      </c>
      <c r="K43" s="133"/>
      <c r="L43" s="88">
        <f t="shared" si="3"/>
        <v>32029</v>
      </c>
      <c r="M43" s="89">
        <f t="shared" si="4"/>
        <v>3228.7860000000001</v>
      </c>
      <c r="N43" s="89">
        <f t="shared" si="5"/>
        <v>5156.6689999999999</v>
      </c>
      <c r="O43" s="90">
        <f t="shared" si="6"/>
        <v>40414.455000000002</v>
      </c>
      <c r="Q43" s="88">
        <f t="shared" si="7"/>
        <v>2669.0833333333335</v>
      </c>
      <c r="R43" s="89">
        <f t="shared" si="7"/>
        <v>269.06549999999999</v>
      </c>
      <c r="S43" s="89">
        <f t="shared" si="7"/>
        <v>429.72241666666667</v>
      </c>
      <c r="T43" s="90">
        <f t="shared" si="8"/>
        <v>3367.8712500000001</v>
      </c>
      <c r="V43" s="88">
        <f t="shared" si="9"/>
        <v>16.60148093298778</v>
      </c>
      <c r="W43" s="89">
        <f t="shared" si="9"/>
        <v>1.6735654942613845</v>
      </c>
      <c r="X43" s="89">
        <f t="shared" si="9"/>
        <v>2.6728384302110326</v>
      </c>
      <c r="Y43" s="90">
        <f t="shared" si="10"/>
        <v>20.947884857460199</v>
      </c>
      <c r="AA43" s="88">
        <f t="shared" si="13"/>
        <v>24.902221399481668</v>
      </c>
      <c r="AB43" s="89">
        <f t="shared" si="13"/>
        <v>2.5103482413920766</v>
      </c>
      <c r="AC43" s="89">
        <f t="shared" si="13"/>
        <v>4.0092576453165485</v>
      </c>
      <c r="AD43" s="90">
        <f t="shared" si="11"/>
        <v>31.421827286190293</v>
      </c>
    </row>
    <row r="44" spans="1:30" ht="15" thickBot="1" x14ac:dyDescent="0.4">
      <c r="A44" s="79">
        <v>36</v>
      </c>
      <c r="B44" s="80">
        <v>30</v>
      </c>
      <c r="C44" s="81"/>
      <c r="D44" s="82">
        <v>32878</v>
      </c>
      <c r="E44" s="82">
        <f t="shared" si="12"/>
        <v>2739.8333333333335</v>
      </c>
      <c r="F44" s="83">
        <f t="shared" si="1"/>
        <v>17.041493481284057</v>
      </c>
      <c r="H44" s="107"/>
      <c r="I44" s="107"/>
      <c r="J44" s="134">
        <v>8</v>
      </c>
      <c r="K44" s="133"/>
      <c r="L44" s="88">
        <f t="shared" si="3"/>
        <v>32878</v>
      </c>
      <c r="M44" s="89">
        <f t="shared" si="4"/>
        <v>3345.9480000000003</v>
      </c>
      <c r="N44" s="89">
        <f t="shared" si="5"/>
        <v>5293.3580000000002</v>
      </c>
      <c r="O44" s="90">
        <f t="shared" si="6"/>
        <v>41517.305999999997</v>
      </c>
      <c r="Q44" s="88">
        <f t="shared" si="7"/>
        <v>2739.8333333333335</v>
      </c>
      <c r="R44" s="89">
        <f t="shared" si="7"/>
        <v>278.82900000000001</v>
      </c>
      <c r="S44" s="89">
        <f t="shared" si="7"/>
        <v>441.1131666666667</v>
      </c>
      <c r="T44" s="90">
        <f t="shared" si="8"/>
        <v>3459.7755000000002</v>
      </c>
      <c r="V44" s="88">
        <f t="shared" si="9"/>
        <v>17.041540170307293</v>
      </c>
      <c r="W44" s="89">
        <f t="shared" si="9"/>
        <v>1.7342936690114772</v>
      </c>
      <c r="X44" s="89">
        <f t="shared" si="9"/>
        <v>2.7436879674194743</v>
      </c>
      <c r="Y44" s="90">
        <f t="shared" si="10"/>
        <v>21.519521806738247</v>
      </c>
      <c r="AA44" s="88">
        <f t="shared" si="13"/>
        <v>25.56231025546094</v>
      </c>
      <c r="AB44" s="89">
        <f t="shared" si="13"/>
        <v>2.6014405035172157</v>
      </c>
      <c r="AC44" s="89">
        <f t="shared" si="13"/>
        <v>4.1155319511292117</v>
      </c>
      <c r="AD44" s="90">
        <f t="shared" si="11"/>
        <v>32.279282710107367</v>
      </c>
    </row>
    <row r="45" spans="1:30" x14ac:dyDescent="0.35">
      <c r="A45" s="79">
        <v>37</v>
      </c>
      <c r="B45" s="80">
        <v>31</v>
      </c>
      <c r="C45" s="81"/>
      <c r="D45" s="82">
        <v>33799</v>
      </c>
      <c r="E45" s="82">
        <f t="shared" si="12"/>
        <v>2816.5833333333335</v>
      </c>
      <c r="F45" s="83">
        <f t="shared" si="1"/>
        <v>17.518870922012283</v>
      </c>
      <c r="G45" s="132">
        <v>9</v>
      </c>
      <c r="H45" s="108"/>
      <c r="I45" s="87"/>
      <c r="J45" s="93"/>
      <c r="K45" s="87"/>
      <c r="L45" s="88">
        <f t="shared" si="3"/>
        <v>33799</v>
      </c>
      <c r="M45" s="89">
        <f t="shared" si="4"/>
        <v>3473.0460000000003</v>
      </c>
      <c r="N45" s="89">
        <f t="shared" si="5"/>
        <v>5441.6390000000001</v>
      </c>
      <c r="O45" s="90">
        <f t="shared" si="6"/>
        <v>42713.685000000005</v>
      </c>
      <c r="Q45" s="88">
        <f t="shared" si="7"/>
        <v>2816.5833333333335</v>
      </c>
      <c r="R45" s="89">
        <f t="shared" si="7"/>
        <v>289.4205</v>
      </c>
      <c r="S45" s="89">
        <f t="shared" si="7"/>
        <v>453.46991666666668</v>
      </c>
      <c r="T45" s="90">
        <f t="shared" si="8"/>
        <v>3559.4737500000001</v>
      </c>
      <c r="V45" s="88">
        <f t="shared" si="9"/>
        <v>17.518918918918917</v>
      </c>
      <c r="W45" s="89">
        <f t="shared" si="9"/>
        <v>1.8001719363198816</v>
      </c>
      <c r="X45" s="89">
        <f t="shared" si="9"/>
        <v>2.8205459459459457</v>
      </c>
      <c r="Y45" s="90">
        <f t="shared" si="10"/>
        <v>22.139636801184743</v>
      </c>
      <c r="AA45" s="88">
        <f t="shared" si="13"/>
        <v>26.278378378378378</v>
      </c>
      <c r="AB45" s="89">
        <f t="shared" si="13"/>
        <v>2.7002579044798223</v>
      </c>
      <c r="AC45" s="89">
        <f t="shared" si="13"/>
        <v>4.2308189189189189</v>
      </c>
      <c r="AD45" s="90">
        <f t="shared" si="11"/>
        <v>33.209455201777118</v>
      </c>
    </row>
    <row r="46" spans="1:30" x14ac:dyDescent="0.35">
      <c r="A46" s="79">
        <v>38</v>
      </c>
      <c r="B46" s="80">
        <v>32</v>
      </c>
      <c r="C46" s="81"/>
      <c r="D46" s="82">
        <v>34788</v>
      </c>
      <c r="E46" s="82">
        <f t="shared" si="12"/>
        <v>2899</v>
      </c>
      <c r="F46" s="83">
        <f t="shared" si="1"/>
        <v>18.031494471285047</v>
      </c>
      <c r="G46" s="134">
        <v>9</v>
      </c>
      <c r="H46" s="87"/>
      <c r="I46" s="87"/>
      <c r="J46" s="93"/>
      <c r="K46" s="133"/>
      <c r="L46" s="88">
        <f t="shared" si="3"/>
        <v>34788</v>
      </c>
      <c r="M46" s="89">
        <f t="shared" si="4"/>
        <v>3609.5280000000002</v>
      </c>
      <c r="N46" s="89">
        <f t="shared" si="5"/>
        <v>5600.8680000000004</v>
      </c>
      <c r="O46" s="90">
        <f t="shared" si="6"/>
        <v>43998.396000000001</v>
      </c>
      <c r="Q46" s="88">
        <f t="shared" si="7"/>
        <v>2899</v>
      </c>
      <c r="R46" s="89">
        <f t="shared" si="7"/>
        <v>300.79400000000004</v>
      </c>
      <c r="S46" s="89">
        <f t="shared" si="7"/>
        <v>466.73900000000003</v>
      </c>
      <c r="T46" s="90">
        <f t="shared" si="8"/>
        <v>3666.5329999999999</v>
      </c>
      <c r="V46" s="88">
        <f t="shared" si="9"/>
        <v>18.031543872639762</v>
      </c>
      <c r="W46" s="89">
        <f t="shared" si="9"/>
        <v>1.870914179933358</v>
      </c>
      <c r="X46" s="89">
        <f t="shared" si="9"/>
        <v>2.9030785634950016</v>
      </c>
      <c r="Y46" s="90">
        <f t="shared" si="10"/>
        <v>22.805536616068121</v>
      </c>
      <c r="AA46" s="88">
        <f t="shared" si="13"/>
        <v>27.047315808959645</v>
      </c>
      <c r="AB46" s="89">
        <f t="shared" si="13"/>
        <v>2.8063712699000369</v>
      </c>
      <c r="AC46" s="89">
        <f t="shared" si="13"/>
        <v>4.3546178452425028</v>
      </c>
      <c r="AD46" s="90">
        <f t="shared" si="11"/>
        <v>34.208304924102187</v>
      </c>
    </row>
    <row r="47" spans="1:30" x14ac:dyDescent="0.35">
      <c r="A47" s="79">
        <v>39</v>
      </c>
      <c r="B47" s="80">
        <v>33</v>
      </c>
      <c r="C47" s="81"/>
      <c r="D47" s="82">
        <v>35934</v>
      </c>
      <c r="E47" s="82">
        <f t="shared" si="12"/>
        <v>2994.5</v>
      </c>
      <c r="F47" s="83">
        <f t="shared" si="1"/>
        <v>18.625495065285641</v>
      </c>
      <c r="G47" s="134">
        <v>9</v>
      </c>
      <c r="I47" s="87"/>
      <c r="J47" s="93"/>
      <c r="K47" s="133"/>
      <c r="L47" s="88">
        <f t="shared" si="3"/>
        <v>35934</v>
      </c>
      <c r="M47" s="89">
        <f t="shared" si="4"/>
        <v>3767.6760000000004</v>
      </c>
      <c r="N47" s="89">
        <f t="shared" si="5"/>
        <v>5785.3739999999998</v>
      </c>
      <c r="O47" s="90">
        <f t="shared" si="6"/>
        <v>45487.049999999996</v>
      </c>
      <c r="Q47" s="88">
        <f t="shared" si="7"/>
        <v>2994.5</v>
      </c>
      <c r="R47" s="89">
        <f t="shared" si="7"/>
        <v>313.97300000000001</v>
      </c>
      <c r="S47" s="89">
        <f t="shared" si="7"/>
        <v>482.11449999999996</v>
      </c>
      <c r="T47" s="90">
        <f t="shared" si="8"/>
        <v>3790.5875000000001</v>
      </c>
      <c r="V47" s="88">
        <f t="shared" si="9"/>
        <v>18.625546094039244</v>
      </c>
      <c r="W47" s="89">
        <f t="shared" si="9"/>
        <v>1.9528864864864866</v>
      </c>
      <c r="X47" s="89">
        <f t="shared" si="9"/>
        <v>2.9987129211403181</v>
      </c>
      <c r="Y47" s="90">
        <f t="shared" si="10"/>
        <v>23.577145501666049</v>
      </c>
      <c r="AA47" s="88">
        <f t="shared" si="13"/>
        <v>27.938319141058866</v>
      </c>
      <c r="AB47" s="89">
        <f t="shared" si="13"/>
        <v>2.92932972972973</v>
      </c>
      <c r="AC47" s="89">
        <f t="shared" si="13"/>
        <v>4.4980693817104775</v>
      </c>
      <c r="AD47" s="90">
        <f t="shared" si="11"/>
        <v>35.365718252499072</v>
      </c>
    </row>
    <row r="48" spans="1:30" x14ac:dyDescent="0.35">
      <c r="A48" s="79">
        <v>40</v>
      </c>
      <c r="B48" s="80">
        <v>34</v>
      </c>
      <c r="C48" s="81"/>
      <c r="D48" s="82">
        <v>36876</v>
      </c>
      <c r="E48" s="82">
        <f t="shared" si="12"/>
        <v>3073</v>
      </c>
      <c r="F48" s="83">
        <f t="shared" si="1"/>
        <v>19.113757333652622</v>
      </c>
      <c r="G48" s="134">
        <v>9</v>
      </c>
      <c r="I48" s="87"/>
      <c r="J48" s="93"/>
      <c r="K48" s="133"/>
      <c r="L48" s="88">
        <f t="shared" si="3"/>
        <v>36876</v>
      </c>
      <c r="M48" s="89">
        <f t="shared" si="4"/>
        <v>3897.6720000000005</v>
      </c>
      <c r="N48" s="89">
        <f t="shared" si="5"/>
        <v>5937.0360000000001</v>
      </c>
      <c r="O48" s="90">
        <f t="shared" si="6"/>
        <v>46710.707999999999</v>
      </c>
      <c r="Q48" s="88">
        <f t="shared" si="7"/>
        <v>3073</v>
      </c>
      <c r="R48" s="89">
        <f t="shared" si="7"/>
        <v>324.80600000000004</v>
      </c>
      <c r="S48" s="89">
        <f t="shared" si="7"/>
        <v>494.75299999999999</v>
      </c>
      <c r="T48" s="90">
        <f t="shared" si="8"/>
        <v>3892.5590000000002</v>
      </c>
      <c r="V48" s="88">
        <f t="shared" si="9"/>
        <v>19.113809700111069</v>
      </c>
      <c r="W48" s="89">
        <f t="shared" si="9"/>
        <v>2.0202668641243986</v>
      </c>
      <c r="X48" s="89">
        <f t="shared" si="9"/>
        <v>3.0773233617178821</v>
      </c>
      <c r="Y48" s="90">
        <f t="shared" si="10"/>
        <v>24.211399925953351</v>
      </c>
      <c r="AA48" s="88">
        <f t="shared" si="13"/>
        <v>28.670714550166604</v>
      </c>
      <c r="AB48" s="89">
        <f t="shared" si="13"/>
        <v>3.0304002961865981</v>
      </c>
      <c r="AC48" s="89">
        <f t="shared" si="13"/>
        <v>4.6159850425768232</v>
      </c>
      <c r="AD48" s="90">
        <f t="shared" si="11"/>
        <v>36.317099888930024</v>
      </c>
    </row>
    <row r="49" spans="1:30" ht="15" thickBot="1" x14ac:dyDescent="0.4">
      <c r="A49" s="79">
        <v>41</v>
      </c>
      <c r="B49" s="80">
        <v>35</v>
      </c>
      <c r="C49" s="81"/>
      <c r="D49" s="82">
        <v>37849</v>
      </c>
      <c r="E49" s="82">
        <f t="shared" si="12"/>
        <v>3154.0833333333335</v>
      </c>
      <c r="F49" s="83">
        <f t="shared" si="1"/>
        <v>19.618087680914908</v>
      </c>
      <c r="G49" s="134">
        <v>9</v>
      </c>
      <c r="I49" s="87"/>
      <c r="J49" s="93"/>
      <c r="K49" s="133"/>
      <c r="L49" s="88">
        <f t="shared" si="3"/>
        <v>37849</v>
      </c>
      <c r="M49" s="89">
        <f t="shared" si="4"/>
        <v>4031.9460000000004</v>
      </c>
      <c r="N49" s="89">
        <f t="shared" si="5"/>
        <v>6093.6890000000003</v>
      </c>
      <c r="O49" s="90">
        <f t="shared" si="6"/>
        <v>47974.635000000002</v>
      </c>
      <c r="Q49" s="88">
        <f t="shared" si="7"/>
        <v>3154.0833333333335</v>
      </c>
      <c r="R49" s="89">
        <f t="shared" si="7"/>
        <v>335.99550000000005</v>
      </c>
      <c r="S49" s="89">
        <f t="shared" si="7"/>
        <v>507.80741666666671</v>
      </c>
      <c r="T49" s="90">
        <f t="shared" si="8"/>
        <v>3997.88625</v>
      </c>
      <c r="V49" s="88">
        <f t="shared" si="9"/>
        <v>19.61814142910033</v>
      </c>
      <c r="W49" s="89">
        <f t="shared" si="9"/>
        <v>2.0898646427249168</v>
      </c>
      <c r="X49" s="89">
        <f t="shared" si="9"/>
        <v>3.1585207700851536</v>
      </c>
      <c r="Y49" s="90">
        <f t="shared" si="10"/>
        <v>24.8665268419104</v>
      </c>
      <c r="AA49" s="88">
        <f t="shared" si="13"/>
        <v>29.427212143650493</v>
      </c>
      <c r="AB49" s="89">
        <f t="shared" si="13"/>
        <v>3.134796964087375</v>
      </c>
      <c r="AC49" s="89">
        <f t="shared" si="13"/>
        <v>4.7377811551277302</v>
      </c>
      <c r="AD49" s="90">
        <f t="shared" si="11"/>
        <v>37.299790262865592</v>
      </c>
    </row>
    <row r="50" spans="1:30" x14ac:dyDescent="0.35">
      <c r="A50" s="79">
        <v>42</v>
      </c>
      <c r="B50" s="80">
        <v>36</v>
      </c>
      <c r="C50" s="81"/>
      <c r="D50" s="82">
        <v>38813</v>
      </c>
      <c r="E50" s="82">
        <f t="shared" si="12"/>
        <v>3234.4166666666665</v>
      </c>
      <c r="F50" s="83">
        <f t="shared" si="1"/>
        <v>20.117753102046297</v>
      </c>
      <c r="G50" s="135"/>
      <c r="H50" s="125">
        <v>10</v>
      </c>
      <c r="J50" s="93"/>
      <c r="K50" s="87"/>
      <c r="L50" s="88">
        <f t="shared" si="3"/>
        <v>38813</v>
      </c>
      <c r="M50" s="89">
        <f t="shared" si="4"/>
        <v>4164.9780000000001</v>
      </c>
      <c r="N50" s="89">
        <f t="shared" si="5"/>
        <v>6248.893</v>
      </c>
      <c r="O50" s="90">
        <f t="shared" si="6"/>
        <v>49226.870999999999</v>
      </c>
      <c r="Q50" s="88">
        <f t="shared" si="7"/>
        <v>3234.4166666666665</v>
      </c>
      <c r="R50" s="89">
        <f t="shared" si="7"/>
        <v>347.08150000000001</v>
      </c>
      <c r="S50" s="89">
        <f t="shared" si="7"/>
        <v>520.74108333333334</v>
      </c>
      <c r="T50" s="90">
        <f t="shared" si="8"/>
        <v>4102.2392499999996</v>
      </c>
      <c r="V50" s="88">
        <f t="shared" si="9"/>
        <v>20.11780821917808</v>
      </c>
      <c r="W50" s="89">
        <f t="shared" si="9"/>
        <v>2.1588186597556458</v>
      </c>
      <c r="X50" s="89">
        <f t="shared" si="9"/>
        <v>3.2389671232876709</v>
      </c>
      <c r="Y50" s="90">
        <f t="shared" si="10"/>
        <v>25.515594002221398</v>
      </c>
      <c r="AA50" s="88">
        <f t="shared" si="13"/>
        <v>30.17671232876712</v>
      </c>
      <c r="AB50" s="89">
        <f t="shared" si="13"/>
        <v>3.2382279896334687</v>
      </c>
      <c r="AC50" s="89">
        <f t="shared" si="13"/>
        <v>4.8584506849315066</v>
      </c>
      <c r="AD50" s="90">
        <f t="shared" si="11"/>
        <v>38.273391003332094</v>
      </c>
    </row>
    <row r="51" spans="1:30" x14ac:dyDescent="0.35">
      <c r="A51" s="79">
        <v>43</v>
      </c>
      <c r="B51" s="80">
        <v>37</v>
      </c>
      <c r="C51" s="81"/>
      <c r="D51" s="82">
        <v>39782</v>
      </c>
      <c r="E51" s="82">
        <f t="shared" si="12"/>
        <v>3315.1666666666665</v>
      </c>
      <c r="F51" s="83">
        <f t="shared" si="1"/>
        <v>20.62001014880596</v>
      </c>
      <c r="G51" s="109"/>
      <c r="H51" s="125">
        <v>10</v>
      </c>
      <c r="J51" s="93"/>
      <c r="K51" s="87"/>
      <c r="L51" s="88">
        <f t="shared" si="3"/>
        <v>39782</v>
      </c>
      <c r="M51" s="89">
        <f t="shared" si="4"/>
        <v>4298.7000000000007</v>
      </c>
      <c r="N51" s="89">
        <f t="shared" si="5"/>
        <v>6404.902</v>
      </c>
      <c r="O51" s="90">
        <f t="shared" si="6"/>
        <v>50485.601999999999</v>
      </c>
      <c r="Q51" s="88">
        <f t="shared" si="7"/>
        <v>3315.1666666666665</v>
      </c>
      <c r="R51" s="89">
        <f t="shared" si="7"/>
        <v>358.22500000000008</v>
      </c>
      <c r="S51" s="89">
        <f t="shared" si="7"/>
        <v>533.74183333333337</v>
      </c>
      <c r="T51" s="90">
        <f t="shared" si="8"/>
        <v>4207.1334999999999</v>
      </c>
      <c r="V51" s="88">
        <f t="shared" si="9"/>
        <v>20.620066641984447</v>
      </c>
      <c r="W51" s="89">
        <f t="shared" si="9"/>
        <v>2.2281303221029249</v>
      </c>
      <c r="X51" s="89">
        <f t="shared" si="9"/>
        <v>3.3198307293594964</v>
      </c>
      <c r="Y51" s="90">
        <f t="shared" si="10"/>
        <v>26.168027693446867</v>
      </c>
      <c r="AA51" s="88">
        <f t="shared" si="13"/>
        <v>30.930099962976669</v>
      </c>
      <c r="AB51" s="89">
        <f t="shared" si="13"/>
        <v>3.3421954831543874</v>
      </c>
      <c r="AC51" s="89">
        <f t="shared" si="13"/>
        <v>4.9797460940392444</v>
      </c>
      <c r="AD51" s="90">
        <f t="shared" si="11"/>
        <v>39.252041540170296</v>
      </c>
    </row>
    <row r="52" spans="1:30" x14ac:dyDescent="0.35">
      <c r="A52" s="79">
        <v>44</v>
      </c>
      <c r="B52" s="80">
        <v>38</v>
      </c>
      <c r="C52" s="81"/>
      <c r="D52" s="82">
        <v>40760</v>
      </c>
      <c r="E52" s="82">
        <f t="shared" si="12"/>
        <v>3396.6666666666665</v>
      </c>
      <c r="F52" s="83">
        <f t="shared" si="1"/>
        <v>21.12693212169652</v>
      </c>
      <c r="G52" s="109"/>
      <c r="H52" s="125">
        <v>10</v>
      </c>
      <c r="J52" s="93"/>
      <c r="K52" s="87"/>
      <c r="L52" s="88">
        <f t="shared" si="3"/>
        <v>40760</v>
      </c>
      <c r="M52" s="89">
        <f t="shared" si="4"/>
        <v>4433.6640000000007</v>
      </c>
      <c r="N52" s="89">
        <f t="shared" si="5"/>
        <v>6562.3600000000006</v>
      </c>
      <c r="O52" s="90">
        <f t="shared" si="6"/>
        <v>51756.024000000005</v>
      </c>
      <c r="Q52" s="88">
        <f t="shared" si="7"/>
        <v>3396.6666666666665</v>
      </c>
      <c r="R52" s="89">
        <f t="shared" si="7"/>
        <v>369.47200000000004</v>
      </c>
      <c r="S52" s="89">
        <f t="shared" si="7"/>
        <v>546.86333333333334</v>
      </c>
      <c r="T52" s="90">
        <f t="shared" si="8"/>
        <v>4313.0020000000004</v>
      </c>
      <c r="V52" s="88">
        <f t="shared" si="9"/>
        <v>21.126990003702332</v>
      </c>
      <c r="W52" s="89">
        <f t="shared" si="9"/>
        <v>2.2980857460199928</v>
      </c>
      <c r="X52" s="89">
        <f t="shared" si="9"/>
        <v>3.4014453905960758</v>
      </c>
      <c r="Y52" s="90">
        <f t="shared" si="10"/>
        <v>26.826521140318402</v>
      </c>
      <c r="AA52" s="88">
        <f t="shared" si="13"/>
        <v>31.690485005553498</v>
      </c>
      <c r="AB52" s="89">
        <f t="shared" si="13"/>
        <v>3.4471286190299892</v>
      </c>
      <c r="AC52" s="89">
        <f t="shared" si="13"/>
        <v>5.1021680858941139</v>
      </c>
      <c r="AD52" s="90">
        <f t="shared" si="11"/>
        <v>40.239781710477601</v>
      </c>
    </row>
    <row r="53" spans="1:30" x14ac:dyDescent="0.35">
      <c r="A53" s="79">
        <v>45</v>
      </c>
      <c r="B53" s="80">
        <v>39</v>
      </c>
      <c r="C53" s="81"/>
      <c r="D53" s="82">
        <v>41675</v>
      </c>
      <c r="E53" s="82">
        <f t="shared" si="12"/>
        <v>3472.9166666666665</v>
      </c>
      <c r="F53" s="83">
        <f t="shared" si="1"/>
        <v>21.601199611670818</v>
      </c>
      <c r="G53" s="109"/>
      <c r="H53" s="125">
        <v>10</v>
      </c>
      <c r="J53" s="93"/>
      <c r="K53" s="87"/>
      <c r="L53" s="88">
        <f t="shared" si="3"/>
        <v>41675</v>
      </c>
      <c r="M53" s="89">
        <f t="shared" si="4"/>
        <v>4559.9340000000002</v>
      </c>
      <c r="N53" s="89">
        <f t="shared" si="5"/>
        <v>6709.6750000000002</v>
      </c>
      <c r="O53" s="90">
        <f t="shared" si="6"/>
        <v>52944.609000000004</v>
      </c>
      <c r="Q53" s="88">
        <f t="shared" si="7"/>
        <v>3472.9166666666665</v>
      </c>
      <c r="R53" s="89">
        <f t="shared" si="7"/>
        <v>379.99450000000002</v>
      </c>
      <c r="S53" s="89">
        <f t="shared" si="7"/>
        <v>559.13958333333335</v>
      </c>
      <c r="T53" s="90">
        <f t="shared" si="8"/>
        <v>4412.0507500000003</v>
      </c>
      <c r="V53" s="88">
        <f t="shared" si="9"/>
        <v>21.601258793039612</v>
      </c>
      <c r="W53" s="89">
        <f t="shared" si="9"/>
        <v>2.3635348389485373</v>
      </c>
      <c r="X53" s="89">
        <f t="shared" si="9"/>
        <v>3.4778026656793779</v>
      </c>
      <c r="Y53" s="90">
        <f t="shared" si="10"/>
        <v>27.442596297667528</v>
      </c>
      <c r="AA53" s="88">
        <f t="shared" si="13"/>
        <v>32.401888189559415</v>
      </c>
      <c r="AB53" s="89">
        <f t="shared" si="13"/>
        <v>3.5453022584228062</v>
      </c>
      <c r="AC53" s="89">
        <f t="shared" si="13"/>
        <v>5.2167039985190673</v>
      </c>
      <c r="AD53" s="90">
        <f t="shared" si="11"/>
        <v>41.163894446501288</v>
      </c>
    </row>
    <row r="54" spans="1:30" ht="15" thickBot="1" x14ac:dyDescent="0.4">
      <c r="A54" s="79">
        <v>46</v>
      </c>
      <c r="B54" s="80">
        <v>40</v>
      </c>
      <c r="C54" s="81"/>
      <c r="D54" s="82">
        <v>42683</v>
      </c>
      <c r="E54" s="82">
        <f t="shared" si="12"/>
        <v>3556.9166666666665</v>
      </c>
      <c r="F54" s="83">
        <f t="shared" si="1"/>
        <v>22.123671338331025</v>
      </c>
      <c r="G54" s="109"/>
      <c r="H54" s="128">
        <v>10</v>
      </c>
      <c r="J54" s="93"/>
      <c r="K54" s="87"/>
      <c r="L54" s="88">
        <f t="shared" si="3"/>
        <v>42683</v>
      </c>
      <c r="M54" s="89">
        <f t="shared" si="4"/>
        <v>4699.0380000000005</v>
      </c>
      <c r="N54" s="89">
        <f t="shared" si="5"/>
        <v>6871.9629999999997</v>
      </c>
      <c r="O54" s="90">
        <f t="shared" si="6"/>
        <v>54254.001000000004</v>
      </c>
      <c r="Q54" s="88">
        <f t="shared" si="7"/>
        <v>3556.9166666666665</v>
      </c>
      <c r="R54" s="89">
        <f t="shared" si="7"/>
        <v>391.58650000000006</v>
      </c>
      <c r="S54" s="89">
        <f t="shared" si="7"/>
        <v>572.66358333333335</v>
      </c>
      <c r="T54" s="90">
        <f t="shared" si="8"/>
        <v>4521.1667499999994</v>
      </c>
      <c r="V54" s="88">
        <f t="shared" si="9"/>
        <v>22.123731951129209</v>
      </c>
      <c r="W54" s="89">
        <f t="shared" si="9"/>
        <v>2.435636134764902</v>
      </c>
      <c r="X54" s="89">
        <f t="shared" si="9"/>
        <v>3.5619208441318024</v>
      </c>
      <c r="Y54" s="90">
        <f t="shared" si="10"/>
        <v>28.121288930025912</v>
      </c>
      <c r="AA54" s="88">
        <f t="shared" si="13"/>
        <v>33.185597926693816</v>
      </c>
      <c r="AB54" s="89">
        <f t="shared" si="13"/>
        <v>3.6534542021473531</v>
      </c>
      <c r="AC54" s="89">
        <f t="shared" si="13"/>
        <v>5.3428812661977041</v>
      </c>
      <c r="AD54" s="90">
        <f t="shared" si="11"/>
        <v>42.181933395038868</v>
      </c>
    </row>
    <row r="55" spans="1:30" x14ac:dyDescent="0.35">
      <c r="A55" s="79">
        <v>47</v>
      </c>
      <c r="B55" s="80">
        <v>41</v>
      </c>
      <c r="C55" s="81"/>
      <c r="D55" s="82">
        <v>43662</v>
      </c>
      <c r="E55" s="82">
        <f t="shared" si="12"/>
        <v>3638.5</v>
      </c>
      <c r="F55" s="83">
        <f t="shared" si="1"/>
        <v>22.631111636347239</v>
      </c>
      <c r="G55" s="80"/>
      <c r="I55" s="110">
        <v>11</v>
      </c>
      <c r="J55" s="93"/>
      <c r="K55" s="87"/>
      <c r="L55" s="88">
        <f t="shared" si="3"/>
        <v>43662</v>
      </c>
      <c r="M55" s="89">
        <f t="shared" si="4"/>
        <v>4834.1400000000003</v>
      </c>
      <c r="N55" s="89">
        <f t="shared" si="5"/>
        <v>7029.5820000000003</v>
      </c>
      <c r="O55" s="90">
        <f t="shared" si="6"/>
        <v>55525.722000000002</v>
      </c>
      <c r="Q55" s="88">
        <f t="shared" si="7"/>
        <v>3638.5</v>
      </c>
      <c r="R55" s="89">
        <f t="shared" si="7"/>
        <v>402.84500000000003</v>
      </c>
      <c r="S55" s="89">
        <f t="shared" si="7"/>
        <v>585.79849999999999</v>
      </c>
      <c r="T55" s="90">
        <f t="shared" si="8"/>
        <v>4627.1435000000001</v>
      </c>
      <c r="V55" s="88">
        <f t="shared" si="9"/>
        <v>22.631173639392816</v>
      </c>
      <c r="W55" s="89">
        <f t="shared" si="9"/>
        <v>2.5056630877452797</v>
      </c>
      <c r="X55" s="89">
        <f t="shared" si="9"/>
        <v>3.6436189559422436</v>
      </c>
      <c r="Y55" s="90">
        <f t="shared" si="10"/>
        <v>28.780455683080341</v>
      </c>
      <c r="AA55" s="88">
        <f t="shared" si="13"/>
        <v>33.946760459089226</v>
      </c>
      <c r="AB55" s="89">
        <f t="shared" si="13"/>
        <v>3.7584946316179195</v>
      </c>
      <c r="AC55" s="89">
        <f t="shared" si="13"/>
        <v>5.465428433913365</v>
      </c>
      <c r="AD55" s="90">
        <f t="shared" si="11"/>
        <v>43.170683524620515</v>
      </c>
    </row>
    <row r="56" spans="1:30" x14ac:dyDescent="0.35">
      <c r="A56" s="79">
        <v>48</v>
      </c>
      <c r="B56" s="80">
        <v>42</v>
      </c>
      <c r="C56" s="81"/>
      <c r="D56" s="82">
        <v>44632</v>
      </c>
      <c r="E56" s="82">
        <f t="shared" si="12"/>
        <v>3719.3333333333335</v>
      </c>
      <c r="F56" s="83">
        <f t="shared" si="1"/>
        <v>23.133887008232559</v>
      </c>
      <c r="G56" s="124"/>
      <c r="H56" s="231"/>
      <c r="I56" s="102">
        <v>11</v>
      </c>
      <c r="J56" s="93"/>
      <c r="K56" s="87"/>
      <c r="L56" s="88">
        <f t="shared" si="3"/>
        <v>44632</v>
      </c>
      <c r="M56" s="89">
        <f t="shared" si="4"/>
        <v>4968</v>
      </c>
      <c r="N56" s="89">
        <f t="shared" si="5"/>
        <v>7185.7520000000004</v>
      </c>
      <c r="O56" s="90">
        <f t="shared" si="6"/>
        <v>56785.752</v>
      </c>
      <c r="Q56" s="88">
        <f t="shared" si="7"/>
        <v>3719.3333333333335</v>
      </c>
      <c r="R56" s="89">
        <f t="shared" si="7"/>
        <v>414</v>
      </c>
      <c r="S56" s="89">
        <f t="shared" si="7"/>
        <v>598.8126666666667</v>
      </c>
      <c r="T56" s="90">
        <f t="shared" si="8"/>
        <v>4732.1460000000006</v>
      </c>
      <c r="V56" s="88">
        <f t="shared" si="9"/>
        <v>23.133950388744907</v>
      </c>
      <c r="W56" s="89">
        <f t="shared" si="9"/>
        <v>2.5750462791558681</v>
      </c>
      <c r="X56" s="89">
        <f t="shared" si="9"/>
        <v>3.7245660125879301</v>
      </c>
      <c r="Y56" s="90">
        <f t="shared" si="10"/>
        <v>29.433562680488706</v>
      </c>
      <c r="AA56" s="88">
        <f t="shared" si="13"/>
        <v>34.70092558311736</v>
      </c>
      <c r="AB56" s="89">
        <f t="shared" si="13"/>
        <v>3.862569418733802</v>
      </c>
      <c r="AC56" s="89">
        <f t="shared" si="13"/>
        <v>5.5868490188818951</v>
      </c>
      <c r="AD56" s="90">
        <f t="shared" si="11"/>
        <v>44.150344020733058</v>
      </c>
    </row>
    <row r="57" spans="1:30" x14ac:dyDescent="0.35">
      <c r="A57" s="79">
        <v>49</v>
      </c>
      <c r="B57" s="80">
        <v>43</v>
      </c>
      <c r="C57" s="81"/>
      <c r="D57" s="82">
        <v>45591</v>
      </c>
      <c r="E57" s="82">
        <f t="shared" si="12"/>
        <v>3799.25</v>
      </c>
      <c r="F57" s="83">
        <f t="shared" si="1"/>
        <v>23.630960803735675</v>
      </c>
      <c r="G57" s="124"/>
      <c r="H57" s="231"/>
      <c r="I57" s="102">
        <v>11</v>
      </c>
      <c r="J57" s="93"/>
      <c r="K57" s="87"/>
      <c r="L57" s="88">
        <f t="shared" si="3"/>
        <v>45591</v>
      </c>
      <c r="M57" s="89">
        <f t="shared" si="4"/>
        <v>5100.3420000000006</v>
      </c>
      <c r="N57" s="89">
        <f t="shared" si="5"/>
        <v>7340.1509999999998</v>
      </c>
      <c r="O57" s="90">
        <f t="shared" si="6"/>
        <v>58031.493000000002</v>
      </c>
      <c r="Q57" s="88">
        <f t="shared" si="7"/>
        <v>3799.25</v>
      </c>
      <c r="R57" s="89">
        <f t="shared" si="7"/>
        <v>425.02850000000007</v>
      </c>
      <c r="S57" s="89">
        <f t="shared" si="7"/>
        <v>611.67925000000002</v>
      </c>
      <c r="T57" s="90">
        <f t="shared" si="8"/>
        <v>4835.9577500000005</v>
      </c>
      <c r="V57" s="88">
        <f t="shared" si="9"/>
        <v>23.631025546094037</v>
      </c>
      <c r="W57" s="89">
        <f t="shared" si="9"/>
        <v>2.6436426508700483</v>
      </c>
      <c r="X57" s="89">
        <f t="shared" si="9"/>
        <v>3.8045951129211399</v>
      </c>
      <c r="Y57" s="90">
        <f t="shared" si="10"/>
        <v>30.079263309885228</v>
      </c>
      <c r="AA57" s="88">
        <f t="shared" si="13"/>
        <v>35.446538319141055</v>
      </c>
      <c r="AB57" s="89">
        <f t="shared" si="13"/>
        <v>3.9654639763050725</v>
      </c>
      <c r="AC57" s="89">
        <f t="shared" si="13"/>
        <v>5.7068926693817099</v>
      </c>
      <c r="AD57" s="90">
        <f t="shared" si="11"/>
        <v>45.118894964827838</v>
      </c>
    </row>
    <row r="58" spans="1:30" x14ac:dyDescent="0.35">
      <c r="A58" s="79">
        <v>50</v>
      </c>
      <c r="B58" s="80">
        <v>44</v>
      </c>
      <c r="C58" s="81"/>
      <c r="D58" s="82">
        <v>46494</v>
      </c>
      <c r="E58" s="82">
        <f t="shared" si="12"/>
        <v>3874.5</v>
      </c>
      <c r="F58" s="83">
        <f t="shared" si="1"/>
        <v>24.099008392202109</v>
      </c>
      <c r="G58" s="124"/>
      <c r="H58" s="231"/>
      <c r="I58" s="102">
        <v>11</v>
      </c>
      <c r="J58" s="93"/>
      <c r="K58" s="87"/>
      <c r="L58" s="88">
        <f t="shared" si="3"/>
        <v>46494</v>
      </c>
      <c r="M58" s="89">
        <f t="shared" si="4"/>
        <v>5224.9560000000001</v>
      </c>
      <c r="N58" s="89">
        <f t="shared" si="5"/>
        <v>7485.5340000000006</v>
      </c>
      <c r="O58" s="90">
        <f t="shared" si="6"/>
        <v>59204.49</v>
      </c>
      <c r="Q58" s="88">
        <f t="shared" si="7"/>
        <v>3874.5</v>
      </c>
      <c r="R58" s="89">
        <f t="shared" si="7"/>
        <v>435.41300000000001</v>
      </c>
      <c r="S58" s="89">
        <f t="shared" si="7"/>
        <v>623.79450000000008</v>
      </c>
      <c r="T58" s="90">
        <f t="shared" si="8"/>
        <v>4933.7075000000004</v>
      </c>
      <c r="V58" s="88">
        <f t="shared" si="9"/>
        <v>24.099074416882633</v>
      </c>
      <c r="W58" s="89">
        <f t="shared" si="9"/>
        <v>2.7082333950388744</v>
      </c>
      <c r="X58" s="89">
        <f t="shared" si="9"/>
        <v>3.8799509811181045</v>
      </c>
      <c r="Y58" s="90">
        <f t="shared" si="10"/>
        <v>30.687258793039611</v>
      </c>
      <c r="AA58" s="88">
        <f t="shared" si="13"/>
        <v>36.148611625323952</v>
      </c>
      <c r="AB58" s="89">
        <f t="shared" si="13"/>
        <v>4.0623500925583116</v>
      </c>
      <c r="AC58" s="89">
        <f t="shared" si="13"/>
        <v>5.8199264716771566</v>
      </c>
      <c r="AD58" s="90">
        <f t="shared" si="11"/>
        <v>46.03088818955942</v>
      </c>
    </row>
    <row r="59" spans="1:30" ht="15" thickBot="1" x14ac:dyDescent="0.4">
      <c r="A59" s="79">
        <v>51</v>
      </c>
      <c r="B59" s="80">
        <v>45</v>
      </c>
      <c r="C59" s="81"/>
      <c r="D59" s="82">
        <v>47460</v>
      </c>
      <c r="E59" s="82">
        <f t="shared" si="12"/>
        <v>3955</v>
      </c>
      <c r="F59" s="83">
        <f t="shared" si="1"/>
        <v>24.59971046358481</v>
      </c>
      <c r="G59" s="124"/>
      <c r="H59" s="231"/>
      <c r="I59" s="102">
        <v>11</v>
      </c>
      <c r="J59" s="93"/>
      <c r="K59" s="87"/>
      <c r="L59" s="88">
        <f t="shared" si="3"/>
        <v>47460</v>
      </c>
      <c r="M59" s="89">
        <f t="shared" si="4"/>
        <v>5358.2640000000001</v>
      </c>
      <c r="N59" s="89">
        <f t="shared" si="5"/>
        <v>7641.06</v>
      </c>
      <c r="O59" s="90">
        <f t="shared" si="6"/>
        <v>60459.324000000001</v>
      </c>
      <c r="Q59" s="88">
        <f t="shared" si="7"/>
        <v>3955</v>
      </c>
      <c r="R59" s="89">
        <f t="shared" si="7"/>
        <v>446.52199999999999</v>
      </c>
      <c r="S59" s="89">
        <f t="shared" si="7"/>
        <v>636.755</v>
      </c>
      <c r="T59" s="90">
        <f t="shared" si="8"/>
        <v>5038.277</v>
      </c>
      <c r="V59" s="88">
        <f t="shared" si="9"/>
        <v>24.59977786005183</v>
      </c>
      <c r="W59" s="89">
        <f t="shared" si="9"/>
        <v>2.7773304701962234</v>
      </c>
      <c r="X59" s="89">
        <f t="shared" si="9"/>
        <v>3.960564235468345</v>
      </c>
      <c r="Y59" s="90">
        <f t="shared" si="10"/>
        <v>31.337672565716396</v>
      </c>
      <c r="AA59" s="88">
        <f t="shared" si="13"/>
        <v>36.899666790077745</v>
      </c>
      <c r="AB59" s="89">
        <f t="shared" si="13"/>
        <v>4.1659957052943355</v>
      </c>
      <c r="AC59" s="89">
        <f t="shared" si="13"/>
        <v>5.9408463532025175</v>
      </c>
      <c r="AD59" s="90">
        <f t="shared" si="11"/>
        <v>47.006508848574597</v>
      </c>
    </row>
    <row r="60" spans="1:30" x14ac:dyDescent="0.35">
      <c r="A60" s="79">
        <v>52</v>
      </c>
      <c r="B60" s="80">
        <v>46</v>
      </c>
      <c r="C60" s="81"/>
      <c r="D60" s="82">
        <v>48432</v>
      </c>
      <c r="E60" s="82">
        <f t="shared" si="12"/>
        <v>4036</v>
      </c>
      <c r="F60" s="83">
        <f t="shared" si="1"/>
        <v>25.103522485721438</v>
      </c>
      <c r="G60" s="124"/>
      <c r="H60" s="231"/>
      <c r="I60" s="102">
        <v>11</v>
      </c>
      <c r="J60" s="104">
        <v>12</v>
      </c>
      <c r="K60" s="87"/>
      <c r="L60" s="88">
        <f t="shared" si="3"/>
        <v>48432</v>
      </c>
      <c r="M60" s="89">
        <f t="shared" si="4"/>
        <v>5492.4000000000005</v>
      </c>
      <c r="N60" s="89">
        <f t="shared" si="5"/>
        <v>7797.5520000000006</v>
      </c>
      <c r="O60" s="90">
        <f t="shared" si="6"/>
        <v>61721.952000000005</v>
      </c>
      <c r="Q60" s="88">
        <f t="shared" si="7"/>
        <v>4036</v>
      </c>
      <c r="R60" s="89">
        <f t="shared" si="7"/>
        <v>457.70000000000005</v>
      </c>
      <c r="S60" s="89">
        <f t="shared" si="7"/>
        <v>649.79600000000005</v>
      </c>
      <c r="T60" s="90">
        <f t="shared" si="8"/>
        <v>5143.4960000000001</v>
      </c>
      <c r="V60" s="88">
        <f t="shared" si="9"/>
        <v>25.103591262495371</v>
      </c>
      <c r="W60" s="89">
        <f t="shared" si="9"/>
        <v>2.8468567197334322</v>
      </c>
      <c r="X60" s="89">
        <f t="shared" si="9"/>
        <v>4.0416781932617551</v>
      </c>
      <c r="Y60" s="90">
        <f t="shared" si="10"/>
        <v>31.992126175490558</v>
      </c>
      <c r="AA60" s="88">
        <f t="shared" si="13"/>
        <v>37.655386893743056</v>
      </c>
      <c r="AB60" s="89">
        <f t="shared" si="13"/>
        <v>4.2702850796001481</v>
      </c>
      <c r="AC60" s="89">
        <f t="shared" si="13"/>
        <v>6.0625172898926323</v>
      </c>
      <c r="AD60" s="90">
        <f t="shared" si="11"/>
        <v>47.988189263235839</v>
      </c>
    </row>
    <row r="61" spans="1:30" ht="15" thickBot="1" x14ac:dyDescent="0.4">
      <c r="A61" s="79">
        <v>53</v>
      </c>
      <c r="B61" s="80">
        <v>47</v>
      </c>
      <c r="C61" s="81"/>
      <c r="D61" s="82">
        <v>49398</v>
      </c>
      <c r="E61" s="82">
        <f t="shared" si="12"/>
        <v>4116.5</v>
      </c>
      <c r="F61" s="83">
        <f t="shared" si="1"/>
        <v>25.604224557104139</v>
      </c>
      <c r="G61" s="127"/>
      <c r="H61" s="127"/>
      <c r="I61" s="114">
        <v>11</v>
      </c>
      <c r="J61" s="106">
        <v>12</v>
      </c>
      <c r="K61" s="87"/>
      <c r="L61" s="88">
        <f t="shared" si="3"/>
        <v>49398</v>
      </c>
      <c r="M61" s="89">
        <f t="shared" si="4"/>
        <v>5625.7080000000005</v>
      </c>
      <c r="N61" s="89">
        <f t="shared" si="5"/>
        <v>7953.0780000000004</v>
      </c>
      <c r="O61" s="90">
        <f t="shared" si="6"/>
        <v>62976.786</v>
      </c>
      <c r="Q61" s="88">
        <f t="shared" si="7"/>
        <v>4116.5</v>
      </c>
      <c r="R61" s="89">
        <f t="shared" si="7"/>
        <v>468.80900000000003</v>
      </c>
      <c r="S61" s="89">
        <f t="shared" si="7"/>
        <v>662.75650000000007</v>
      </c>
      <c r="T61" s="90">
        <f t="shared" si="8"/>
        <v>5248.0655000000006</v>
      </c>
      <c r="V61" s="88">
        <f t="shared" si="9"/>
        <v>25.604294705664568</v>
      </c>
      <c r="W61" s="89">
        <f t="shared" si="9"/>
        <v>2.9159537948907812</v>
      </c>
      <c r="X61" s="89">
        <f t="shared" si="9"/>
        <v>4.1222914476119952</v>
      </c>
      <c r="Y61" s="90">
        <f t="shared" si="10"/>
        <v>32.642539948167347</v>
      </c>
      <c r="AA61" s="88">
        <f t="shared" si="13"/>
        <v>38.40644205849685</v>
      </c>
      <c r="AB61" s="89">
        <f t="shared" si="13"/>
        <v>4.373930692336172</v>
      </c>
      <c r="AC61" s="89">
        <f t="shared" si="13"/>
        <v>6.1834371714179923</v>
      </c>
      <c r="AD61" s="90">
        <f t="shared" si="11"/>
        <v>48.963809922251016</v>
      </c>
    </row>
    <row r="62" spans="1:30" x14ac:dyDescent="0.35">
      <c r="A62" s="79">
        <v>54</v>
      </c>
      <c r="B62" s="80">
        <v>48</v>
      </c>
      <c r="C62" s="81"/>
      <c r="D62" s="82">
        <v>50374</v>
      </c>
      <c r="E62" s="82">
        <f t="shared" si="12"/>
        <v>4197.833333333333</v>
      </c>
      <c r="F62" s="83">
        <f t="shared" si="1"/>
        <v>26.110109879743387</v>
      </c>
      <c r="G62" s="129"/>
      <c r="H62" s="130"/>
      <c r="I62" s="131"/>
      <c r="J62" s="106">
        <v>12</v>
      </c>
      <c r="K62" s="87"/>
      <c r="L62" s="88">
        <f t="shared" si="3"/>
        <v>50374</v>
      </c>
      <c r="M62" s="89">
        <f t="shared" si="4"/>
        <v>5760.3960000000006</v>
      </c>
      <c r="N62" s="89">
        <f t="shared" si="5"/>
        <v>8110.2139999999999</v>
      </c>
      <c r="O62" s="90">
        <f t="shared" si="6"/>
        <v>64244.61</v>
      </c>
      <c r="Q62" s="88">
        <f t="shared" si="7"/>
        <v>4197.833333333333</v>
      </c>
      <c r="R62" s="89">
        <f t="shared" si="7"/>
        <v>480.03300000000007</v>
      </c>
      <c r="S62" s="89">
        <f t="shared" si="7"/>
        <v>675.8511666666667</v>
      </c>
      <c r="T62" s="90">
        <f t="shared" si="8"/>
        <v>5353.7174999999997</v>
      </c>
      <c r="V62" s="88">
        <f t="shared" si="9"/>
        <v>26.110181414291002</v>
      </c>
      <c r="W62" s="89">
        <f t="shared" si="9"/>
        <v>2.9857661606812291</v>
      </c>
      <c r="X62" s="89">
        <f t="shared" si="9"/>
        <v>4.2037392077008509</v>
      </c>
      <c r="Y62" s="90">
        <f t="shared" si="10"/>
        <v>33.299686782673085</v>
      </c>
      <c r="AA62" s="88">
        <f t="shared" si="13"/>
        <v>39.165272121436502</v>
      </c>
      <c r="AB62" s="89">
        <f t="shared" si="13"/>
        <v>4.4786492410218433</v>
      </c>
      <c r="AC62" s="89">
        <f t="shared" si="13"/>
        <v>6.3056088115512763</v>
      </c>
      <c r="AD62" s="90">
        <f t="shared" si="11"/>
        <v>49.949530174009617</v>
      </c>
    </row>
    <row r="63" spans="1:30" x14ac:dyDescent="0.35">
      <c r="A63" s="79">
        <v>55</v>
      </c>
      <c r="B63" s="80">
        <v>49</v>
      </c>
      <c r="C63" s="81"/>
      <c r="D63" s="82">
        <v>52159</v>
      </c>
      <c r="E63" s="82">
        <f t="shared" si="12"/>
        <v>4346.583333333333</v>
      </c>
      <c r="F63" s="83">
        <f t="shared" si="1"/>
        <v>27.035320229037506</v>
      </c>
      <c r="G63" s="80"/>
      <c r="H63" s="229"/>
      <c r="I63" s="229"/>
      <c r="J63" s="106">
        <v>12</v>
      </c>
      <c r="K63" s="87"/>
      <c r="L63" s="88">
        <f t="shared" si="3"/>
        <v>52159</v>
      </c>
      <c r="M63" s="89">
        <f t="shared" si="4"/>
        <v>6006.7260000000006</v>
      </c>
      <c r="N63" s="89">
        <f t="shared" si="5"/>
        <v>8397.5990000000002</v>
      </c>
      <c r="O63" s="90">
        <f t="shared" si="6"/>
        <v>66563.324999999997</v>
      </c>
      <c r="Q63" s="88">
        <f t="shared" si="7"/>
        <v>4346.583333333333</v>
      </c>
      <c r="R63" s="89">
        <f t="shared" si="7"/>
        <v>500.56050000000005</v>
      </c>
      <c r="S63" s="89">
        <f t="shared" si="7"/>
        <v>699.79991666666672</v>
      </c>
      <c r="T63" s="90">
        <f t="shared" si="8"/>
        <v>5546.9437500000004</v>
      </c>
      <c r="V63" s="88">
        <f t="shared" si="9"/>
        <v>27.035394298407994</v>
      </c>
      <c r="W63" s="89">
        <f t="shared" si="9"/>
        <v>3.1134455386893745</v>
      </c>
      <c r="X63" s="89">
        <f t="shared" si="9"/>
        <v>4.3526984820436869</v>
      </c>
      <c r="Y63" s="90">
        <f t="shared" si="10"/>
        <v>34.501538319141055</v>
      </c>
      <c r="AA63" s="88">
        <f t="shared" si="13"/>
        <v>40.55309144761199</v>
      </c>
      <c r="AB63" s="89">
        <f t="shared" si="13"/>
        <v>4.6701683080340617</v>
      </c>
      <c r="AC63" s="89">
        <f t="shared" si="13"/>
        <v>6.5290477230655304</v>
      </c>
      <c r="AD63" s="90">
        <f t="shared" si="11"/>
        <v>51.752307478711586</v>
      </c>
    </row>
    <row r="64" spans="1:30" ht="15" thickBot="1" x14ac:dyDescent="0.4">
      <c r="A64" s="79">
        <v>56</v>
      </c>
      <c r="B64" s="80">
        <v>50</v>
      </c>
      <c r="C64" s="81"/>
      <c r="D64" s="82">
        <v>53647</v>
      </c>
      <c r="E64" s="82">
        <f t="shared" si="12"/>
        <v>4470.583333333333</v>
      </c>
      <c r="F64" s="83">
        <f t="shared" si="1"/>
        <v>27.8065880160121</v>
      </c>
      <c r="G64" s="105"/>
      <c r="H64" s="229"/>
      <c r="I64" s="229"/>
      <c r="J64" s="106">
        <v>12</v>
      </c>
      <c r="K64" s="87"/>
      <c r="L64" s="88">
        <f t="shared" si="3"/>
        <v>53647</v>
      </c>
      <c r="M64" s="89">
        <f>(L64-$Y$2)*$T$2</f>
        <v>6212.0700000000006</v>
      </c>
      <c r="N64" s="89">
        <f t="shared" si="5"/>
        <v>8637.1669999999995</v>
      </c>
      <c r="O64" s="90">
        <f t="shared" si="6"/>
        <v>68496.237000000008</v>
      </c>
      <c r="Q64" s="88">
        <f t="shared" si="7"/>
        <v>4470.583333333333</v>
      </c>
      <c r="R64" s="89">
        <f t="shared" si="7"/>
        <v>517.67250000000001</v>
      </c>
      <c r="S64" s="89">
        <f t="shared" si="7"/>
        <v>719.76391666666666</v>
      </c>
      <c r="T64" s="90">
        <f t="shared" si="8"/>
        <v>5708.0197499999995</v>
      </c>
      <c r="V64" s="88">
        <f t="shared" si="9"/>
        <v>27.806664198445016</v>
      </c>
      <c r="W64" s="89">
        <f t="shared" si="9"/>
        <v>3.2198807848944835</v>
      </c>
      <c r="X64" s="89">
        <f t="shared" si="9"/>
        <v>4.4768729359496477</v>
      </c>
      <c r="Y64" s="90">
        <f t="shared" si="10"/>
        <v>35.503417919289149</v>
      </c>
      <c r="AA64" s="88">
        <f t="shared" ref="AA64:AC69" si="14">V64*$AD$5</f>
        <v>41.709996297667523</v>
      </c>
      <c r="AB64" s="89">
        <f t="shared" si="14"/>
        <v>4.8298211773417252</v>
      </c>
      <c r="AC64" s="89">
        <f t="shared" si="14"/>
        <v>6.7153094039244721</v>
      </c>
      <c r="AD64" s="90">
        <f t="shared" si="11"/>
        <v>53.255126878933723</v>
      </c>
    </row>
    <row r="65" spans="1:30" ht="15" thickBot="1" x14ac:dyDescent="0.4">
      <c r="A65" s="79">
        <v>57</v>
      </c>
      <c r="B65" s="80">
        <v>51</v>
      </c>
      <c r="C65" s="81"/>
      <c r="D65" s="82">
        <v>54932</v>
      </c>
      <c r="E65" s="82">
        <f t="shared" si="12"/>
        <v>4577.666666666667</v>
      </c>
      <c r="F65" s="83">
        <f t="shared" si="1"/>
        <v>28.472635802478734</v>
      </c>
      <c r="G65" s="104">
        <v>13</v>
      </c>
      <c r="H65" s="107"/>
      <c r="I65" s="107"/>
      <c r="J65" s="106">
        <v>12</v>
      </c>
      <c r="K65" s="87"/>
      <c r="L65" s="88">
        <f t="shared" si="3"/>
        <v>54932</v>
      </c>
      <c r="M65" s="89">
        <f t="shared" si="4"/>
        <v>6389.4000000000005</v>
      </c>
      <c r="N65" s="89">
        <f t="shared" si="5"/>
        <v>8844.0519999999997</v>
      </c>
      <c r="O65" s="90">
        <f t="shared" si="6"/>
        <v>70165.45199999999</v>
      </c>
      <c r="Q65" s="88">
        <f t="shared" si="7"/>
        <v>4577.666666666667</v>
      </c>
      <c r="R65" s="89">
        <f t="shared" si="7"/>
        <v>532.45000000000005</v>
      </c>
      <c r="S65" s="89">
        <f t="shared" si="7"/>
        <v>737.00433333333331</v>
      </c>
      <c r="T65" s="90">
        <f t="shared" si="8"/>
        <v>5847.1210000000001</v>
      </c>
      <c r="V65" s="88">
        <f t="shared" si="9"/>
        <v>28.47271380970011</v>
      </c>
      <c r="W65" s="89">
        <f t="shared" si="9"/>
        <v>3.3117956312476862</v>
      </c>
      <c r="X65" s="89">
        <f t="shared" si="9"/>
        <v>4.5841069233617171</v>
      </c>
      <c r="Y65" s="90">
        <f t="shared" si="10"/>
        <v>36.368616364309517</v>
      </c>
      <c r="AA65" s="88">
        <f t="shared" si="14"/>
        <v>42.709070714550165</v>
      </c>
      <c r="AB65" s="89">
        <f t="shared" si="14"/>
        <v>4.9676934468715288</v>
      </c>
      <c r="AC65" s="89">
        <f t="shared" si="14"/>
        <v>6.8761603850425761</v>
      </c>
      <c r="AD65" s="90">
        <f t="shared" si="11"/>
        <v>54.552924546464268</v>
      </c>
    </row>
    <row r="66" spans="1:30" x14ac:dyDescent="0.35">
      <c r="A66" s="79">
        <v>58</v>
      </c>
      <c r="B66" s="80">
        <v>52</v>
      </c>
      <c r="C66" s="81"/>
      <c r="D66" s="82">
        <v>56271</v>
      </c>
      <c r="E66" s="82">
        <f t="shared" si="12"/>
        <v>4689.25</v>
      </c>
      <c r="F66" s="83">
        <f t="shared" si="1"/>
        <v>29.166673145730737</v>
      </c>
      <c r="G66" s="106">
        <v>13</v>
      </c>
      <c r="J66" s="93"/>
      <c r="L66" s="88">
        <f t="shared" si="3"/>
        <v>56271</v>
      </c>
      <c r="M66" s="89">
        <f t="shared" si="4"/>
        <v>6574.1820000000007</v>
      </c>
      <c r="N66" s="89">
        <f t="shared" si="5"/>
        <v>9059.6309999999994</v>
      </c>
      <c r="O66" s="90">
        <f t="shared" si="6"/>
        <v>71904.812999999995</v>
      </c>
      <c r="Q66" s="88">
        <f t="shared" si="7"/>
        <v>4689.25</v>
      </c>
      <c r="R66" s="89">
        <f t="shared" si="7"/>
        <v>547.84850000000006</v>
      </c>
      <c r="S66" s="89">
        <f t="shared" si="7"/>
        <v>754.96924999999999</v>
      </c>
      <c r="T66" s="90">
        <f t="shared" si="8"/>
        <v>5992.0677500000002</v>
      </c>
      <c r="V66" s="88">
        <f t="shared" si="9"/>
        <v>29.166753054424284</v>
      </c>
      <c r="W66" s="89">
        <f t="shared" si="9"/>
        <v>3.4075730470196226</v>
      </c>
      <c r="X66" s="89">
        <f t="shared" si="9"/>
        <v>4.6958472417623094</v>
      </c>
      <c r="Y66" s="90">
        <f t="shared" si="10"/>
        <v>37.270173343206217</v>
      </c>
      <c r="AA66" s="88">
        <f t="shared" si="14"/>
        <v>43.750129581636429</v>
      </c>
      <c r="AB66" s="89">
        <f t="shared" si="14"/>
        <v>5.1113595705294337</v>
      </c>
      <c r="AC66" s="89">
        <f t="shared" si="14"/>
        <v>7.0437708626434645</v>
      </c>
      <c r="AD66" s="90">
        <f t="shared" si="11"/>
        <v>55.905260014809322</v>
      </c>
    </row>
    <row r="67" spans="1:30" x14ac:dyDescent="0.35">
      <c r="A67" s="79">
        <v>59</v>
      </c>
      <c r="B67" s="80">
        <v>53</v>
      </c>
      <c r="C67" s="81"/>
      <c r="D67" s="82">
        <v>57620</v>
      </c>
      <c r="E67" s="82">
        <f t="shared" si="12"/>
        <v>4801.666666666667</v>
      </c>
      <c r="F67" s="83">
        <f t="shared" si="1"/>
        <v>29.86589374023929</v>
      </c>
      <c r="G67" s="106">
        <v>13</v>
      </c>
      <c r="J67" s="93"/>
      <c r="L67" s="88">
        <f t="shared" si="3"/>
        <v>57620</v>
      </c>
      <c r="M67" s="89">
        <f t="shared" si="4"/>
        <v>6760.344000000001</v>
      </c>
      <c r="N67" s="89">
        <f t="shared" si="5"/>
        <v>9276.82</v>
      </c>
      <c r="O67" s="90">
        <f t="shared" si="6"/>
        <v>73657.164000000004</v>
      </c>
      <c r="Q67" s="88">
        <f t="shared" si="7"/>
        <v>4801.666666666667</v>
      </c>
      <c r="R67" s="89">
        <f t="shared" si="7"/>
        <v>563.36200000000008</v>
      </c>
      <c r="S67" s="89">
        <f t="shared" si="7"/>
        <v>773.06833333333327</v>
      </c>
      <c r="T67" s="90">
        <f t="shared" si="8"/>
        <v>6138.0970000000007</v>
      </c>
      <c r="V67" s="88">
        <f t="shared" si="9"/>
        <v>29.865975564605698</v>
      </c>
      <c r="W67" s="89">
        <f t="shared" si="9"/>
        <v>3.5040657534246575</v>
      </c>
      <c r="X67" s="89">
        <f t="shared" si="9"/>
        <v>4.8084220659015173</v>
      </c>
      <c r="Y67" s="90">
        <f t="shared" si="10"/>
        <v>38.17846338393187</v>
      </c>
      <c r="AA67" s="88">
        <f t="shared" si="14"/>
        <v>44.79896334690855</v>
      </c>
      <c r="AB67" s="89">
        <f t="shared" si="14"/>
        <v>5.2560986301369859</v>
      </c>
      <c r="AC67" s="89">
        <f t="shared" si="14"/>
        <v>7.212633098852276</v>
      </c>
      <c r="AD67" s="90">
        <f t="shared" si="11"/>
        <v>57.267695075897819</v>
      </c>
    </row>
    <row r="68" spans="1:30" x14ac:dyDescent="0.35">
      <c r="A68" s="79">
        <v>60</v>
      </c>
      <c r="B68" s="80">
        <v>54</v>
      </c>
      <c r="C68" s="81"/>
      <c r="D68" s="82">
        <v>59182</v>
      </c>
      <c r="E68" s="82">
        <f t="shared" si="12"/>
        <v>4931.833333333333</v>
      </c>
      <c r="F68" s="83">
        <f t="shared" si="1"/>
        <v>30.675517586512353</v>
      </c>
      <c r="G68" s="106">
        <v>13</v>
      </c>
      <c r="J68" s="93"/>
      <c r="L68" s="88">
        <f t="shared" si="3"/>
        <v>59182</v>
      </c>
      <c r="M68" s="89">
        <f t="shared" si="4"/>
        <v>6975.9000000000005</v>
      </c>
      <c r="N68" s="89">
        <f t="shared" si="5"/>
        <v>9528.3019999999997</v>
      </c>
      <c r="O68" s="90">
        <f t="shared" si="6"/>
        <v>75686.20199999999</v>
      </c>
      <c r="Q68" s="88">
        <f t="shared" si="7"/>
        <v>4931.833333333333</v>
      </c>
      <c r="R68" s="89">
        <f t="shared" si="7"/>
        <v>581.32500000000005</v>
      </c>
      <c r="S68" s="89">
        <f t="shared" si="7"/>
        <v>794.02516666666668</v>
      </c>
      <c r="T68" s="90">
        <f t="shared" si="8"/>
        <v>6307.1834999999992</v>
      </c>
      <c r="V68" s="88">
        <f t="shared" si="9"/>
        <v>30.675601629026286</v>
      </c>
      <c r="W68" s="89">
        <f t="shared" si="9"/>
        <v>3.6157941503146982</v>
      </c>
      <c r="X68" s="89">
        <f t="shared" si="9"/>
        <v>4.9387718622732315</v>
      </c>
      <c r="Y68" s="90">
        <f t="shared" si="10"/>
        <v>39.230167641614216</v>
      </c>
      <c r="AA68" s="88">
        <f t="shared" si="14"/>
        <v>46.013402443539427</v>
      </c>
      <c r="AB68" s="89">
        <f t="shared" si="14"/>
        <v>5.4236912254720471</v>
      </c>
      <c r="AC68" s="89">
        <f t="shared" si="14"/>
        <v>7.4081577934098473</v>
      </c>
      <c r="AD68" s="90">
        <f t="shared" si="11"/>
        <v>58.845251462421324</v>
      </c>
    </row>
    <row r="69" spans="1:30" x14ac:dyDescent="0.35">
      <c r="A69" s="79">
        <v>61</v>
      </c>
      <c r="B69" s="80">
        <v>55</v>
      </c>
      <c r="C69" s="81"/>
      <c r="D69" s="82">
        <v>60782</v>
      </c>
      <c r="E69" s="82">
        <f t="shared" si="12"/>
        <v>5065.166666666667</v>
      </c>
      <c r="F69" s="83">
        <f t="shared" si="1"/>
        <v>31.504837787560302</v>
      </c>
      <c r="G69" s="106">
        <v>13</v>
      </c>
      <c r="J69" s="93"/>
      <c r="L69" s="88">
        <f t="shared" si="3"/>
        <v>60782</v>
      </c>
      <c r="M69" s="89">
        <f t="shared" si="4"/>
        <v>7196.7000000000007</v>
      </c>
      <c r="N69" s="89">
        <f t="shared" si="5"/>
        <v>9785.902</v>
      </c>
      <c r="O69" s="90">
        <f t="shared" si="6"/>
        <v>77764.601999999999</v>
      </c>
      <c r="Q69" s="88">
        <f t="shared" si="7"/>
        <v>5065.166666666667</v>
      </c>
      <c r="R69" s="89">
        <f t="shared" si="7"/>
        <v>599.72500000000002</v>
      </c>
      <c r="S69" s="89">
        <f t="shared" si="7"/>
        <v>815.49183333333337</v>
      </c>
      <c r="T69" s="90">
        <f t="shared" si="8"/>
        <v>6480.3835000000008</v>
      </c>
      <c r="V69" s="88">
        <f t="shared" si="9"/>
        <v>31.504924102184372</v>
      </c>
      <c r="W69" s="89">
        <f t="shared" si="9"/>
        <v>3.7302406516105147</v>
      </c>
      <c r="X69" s="89">
        <f t="shared" si="9"/>
        <v>5.0722927804516837</v>
      </c>
      <c r="Y69" s="90">
        <f t="shared" si="10"/>
        <v>40.307457534246566</v>
      </c>
      <c r="AA69" s="88">
        <f t="shared" si="14"/>
        <v>47.257386153276556</v>
      </c>
      <c r="AB69" s="89">
        <f t="shared" si="14"/>
        <v>5.5953609774157718</v>
      </c>
      <c r="AC69" s="89">
        <f t="shared" si="14"/>
        <v>7.6084391706775261</v>
      </c>
      <c r="AD69" s="90">
        <f t="shared" si="11"/>
        <v>60.461186301369857</v>
      </c>
    </row>
    <row r="70" spans="1:30" ht="15" thickBot="1" x14ac:dyDescent="0.4">
      <c r="A70" s="79">
        <v>62</v>
      </c>
      <c r="B70" s="80">
        <v>56</v>
      </c>
      <c r="C70" s="81"/>
      <c r="D70" s="82">
        <v>62428</v>
      </c>
      <c r="E70" s="82">
        <f t="shared" si="12"/>
        <v>5202.333333333333</v>
      </c>
      <c r="F70" s="83">
        <f t="shared" si="1"/>
        <v>32.35800094438838</v>
      </c>
      <c r="G70" s="136">
        <v>13</v>
      </c>
      <c r="H70" s="137"/>
      <c r="I70" s="138"/>
      <c r="J70" s="139"/>
      <c r="L70" s="140">
        <f t="shared" si="3"/>
        <v>62428</v>
      </c>
      <c r="M70" s="141">
        <f>(L70-$Y$2)*$T$2</f>
        <v>7423.8480000000009</v>
      </c>
      <c r="N70" s="141">
        <f t="shared" si="5"/>
        <v>10050.907999999999</v>
      </c>
      <c r="O70" s="142">
        <f t="shared" si="6"/>
        <v>79902.755999999994</v>
      </c>
      <c r="Q70" s="140">
        <f>L70/12</f>
        <v>5202.333333333333</v>
      </c>
      <c r="R70" s="141">
        <f>M70/12</f>
        <v>618.65400000000011</v>
      </c>
      <c r="S70" s="141">
        <f>N70/12</f>
        <v>837.57566666666662</v>
      </c>
      <c r="T70" s="142">
        <f t="shared" si="8"/>
        <v>6658.5630000000001</v>
      </c>
      <c r="V70" s="140">
        <f t="shared" si="9"/>
        <v>32.358089596445758</v>
      </c>
      <c r="W70" s="141">
        <f t="shared" si="9"/>
        <v>3.8479774898185859</v>
      </c>
      <c r="X70" s="141">
        <f t="shared" si="9"/>
        <v>5.2096524250277669</v>
      </c>
      <c r="Y70" s="142">
        <f t="shared" si="10"/>
        <v>41.41571951129211</v>
      </c>
      <c r="AA70" s="140">
        <f>V70*$AD$5</f>
        <v>48.537134394668641</v>
      </c>
      <c r="AB70" s="141">
        <f>W70*$AD$5</f>
        <v>5.7719662347278788</v>
      </c>
      <c r="AC70" s="141">
        <f>X70*$AD$5</f>
        <v>7.8144786375416508</v>
      </c>
      <c r="AD70" s="142">
        <f>AA70+AB70+AC70</f>
        <v>62.123579266938165</v>
      </c>
    </row>
    <row r="71" spans="1:30" x14ac:dyDescent="0.35">
      <c r="L71" s="89"/>
      <c r="M71" s="89"/>
      <c r="N71" s="89"/>
      <c r="O71" s="89"/>
    </row>
    <row r="72" spans="1:30" x14ac:dyDescent="0.35">
      <c r="L72" s="89"/>
      <c r="M72" s="89"/>
      <c r="N72" s="89"/>
      <c r="O72" s="89"/>
    </row>
    <row r="73" spans="1:30" x14ac:dyDescent="0.35">
      <c r="B73" s="60"/>
      <c r="C73" s="60"/>
      <c r="D73" s="60"/>
      <c r="E73" s="61"/>
      <c r="F73" s="61"/>
      <c r="G73" s="60"/>
      <c r="L73" s="89"/>
      <c r="M73" s="89"/>
      <c r="N73" s="89"/>
      <c r="O73" s="89"/>
    </row>
    <row r="74" spans="1:30" ht="16" thickBot="1" x14ac:dyDescent="0.4">
      <c r="A74" s="143"/>
      <c r="B74" s="262" t="s">
        <v>326</v>
      </c>
      <c r="C74" s="262"/>
      <c r="D74" s="262"/>
      <c r="E74" s="262"/>
      <c r="F74" s="262"/>
      <c r="G74" s="262"/>
      <c r="H74" s="262"/>
      <c r="I74" s="262"/>
      <c r="J74" s="262"/>
      <c r="K74" s="59"/>
      <c r="L74" s="89"/>
      <c r="M74" s="89"/>
      <c r="N74" s="89"/>
      <c r="O74" s="89"/>
    </row>
    <row r="75" spans="1:30" ht="16" thickBot="1" x14ac:dyDescent="0.4">
      <c r="B75" s="60"/>
      <c r="C75" s="60"/>
      <c r="D75" s="60"/>
      <c r="E75" s="61"/>
      <c r="F75" s="61"/>
      <c r="G75" s="60"/>
      <c r="L75" s="251" t="s">
        <v>310</v>
      </c>
      <c r="M75" s="252"/>
      <c r="N75" s="252"/>
      <c r="O75" s="253"/>
      <c r="Q75" s="251" t="s">
        <v>311</v>
      </c>
      <c r="R75" s="252"/>
      <c r="S75" s="252"/>
      <c r="T75" s="253"/>
      <c r="V75" s="251" t="s">
        <v>312</v>
      </c>
      <c r="W75" s="252"/>
      <c r="X75" s="252"/>
      <c r="Y75" s="253"/>
      <c r="AA75" s="251" t="s">
        <v>313</v>
      </c>
      <c r="AB75" s="254"/>
      <c r="AC75" s="254"/>
      <c r="AD75" s="255"/>
    </row>
    <row r="76" spans="1:30" ht="65.5" thickBot="1" x14ac:dyDescent="0.4">
      <c r="B76" s="72" t="s">
        <v>327</v>
      </c>
      <c r="C76" s="73" t="s">
        <v>316</v>
      </c>
      <c r="D76" s="73" t="s">
        <v>317</v>
      </c>
      <c r="E76" s="73" t="s">
        <v>318</v>
      </c>
      <c r="F76" s="73" t="s">
        <v>319</v>
      </c>
      <c r="G76" s="144" t="s">
        <v>320</v>
      </c>
      <c r="H76" s="72"/>
      <c r="I76" s="72"/>
      <c r="J76" s="72"/>
      <c r="K76" s="75"/>
      <c r="L76" s="76" t="s">
        <v>321</v>
      </c>
      <c r="M76" s="77" t="s">
        <v>322</v>
      </c>
      <c r="N76" s="77" t="s">
        <v>323</v>
      </c>
      <c r="O76" s="145" t="s">
        <v>16</v>
      </c>
      <c r="Q76" s="76" t="s">
        <v>321</v>
      </c>
      <c r="R76" s="77" t="s">
        <v>322</v>
      </c>
      <c r="S76" s="77" t="s">
        <v>323</v>
      </c>
      <c r="T76" s="145" t="s">
        <v>16</v>
      </c>
      <c r="V76" s="76" t="s">
        <v>321</v>
      </c>
      <c r="W76" s="77" t="s">
        <v>322</v>
      </c>
      <c r="X76" s="77" t="s">
        <v>323</v>
      </c>
      <c r="Y76" s="145" t="s">
        <v>16</v>
      </c>
      <c r="AA76" s="76" t="s">
        <v>321</v>
      </c>
      <c r="AB76" s="77" t="s">
        <v>322</v>
      </c>
      <c r="AC76" s="77" t="s">
        <v>323</v>
      </c>
      <c r="AD76" s="145" t="s">
        <v>16</v>
      </c>
    </row>
    <row r="77" spans="1:30" x14ac:dyDescent="0.35">
      <c r="B77" s="146">
        <v>70</v>
      </c>
      <c r="C77" s="147"/>
      <c r="D77" s="148">
        <v>64898</v>
      </c>
      <c r="E77" s="82">
        <f>+D77/12</f>
        <v>5408.166666666667</v>
      </c>
      <c r="F77" s="83">
        <f>(C77+D77)/(52.143*37)</f>
        <v>33.638264004756152</v>
      </c>
      <c r="G77" s="149" t="s">
        <v>328</v>
      </c>
      <c r="H77" s="150"/>
      <c r="J77" s="151"/>
      <c r="L77" s="88">
        <f>D77*$O$4</f>
        <v>64898</v>
      </c>
      <c r="M77" s="89">
        <f>(L77-$Y$2)*$T$2</f>
        <v>7764.7080000000005</v>
      </c>
      <c r="N77" s="89">
        <f>IF($O$5="yes",L77*$O$2,0)</f>
        <v>10448.578</v>
      </c>
      <c r="O77" s="90">
        <f>L77+M77+N77</f>
        <v>83111.285999999993</v>
      </c>
      <c r="Q77" s="88">
        <f>L77/12</f>
        <v>5408.166666666667</v>
      </c>
      <c r="R77" s="89">
        <f>M77/12</f>
        <v>647.05900000000008</v>
      </c>
      <c r="S77" s="89">
        <f>N77/12</f>
        <v>870.71483333333333</v>
      </c>
      <c r="T77" s="90">
        <f>Q77+R77+S77</f>
        <v>6925.9405000000006</v>
      </c>
      <c r="V77" s="88">
        <f>L77/((365/7)*37)</f>
        <v>33.638356164383559</v>
      </c>
      <c r="W77" s="89">
        <f>M77/((365/7)*37)</f>
        <v>4.0246542761940018</v>
      </c>
      <c r="X77" s="89">
        <f>N77/((365/7)*37)</f>
        <v>5.4157753424657527</v>
      </c>
      <c r="Y77" s="90">
        <f>X77+W77+V77</f>
        <v>43.078785783043315</v>
      </c>
      <c r="AA77" s="88">
        <f>V77*$AD$5</f>
        <v>50.457534246575335</v>
      </c>
      <c r="AB77" s="89">
        <f>W77*$AD$5</f>
        <v>6.0369814142910023</v>
      </c>
      <c r="AC77" s="89">
        <f>X77*$AD$5</f>
        <v>8.1236630136986285</v>
      </c>
      <c r="AD77" s="90">
        <f>AA77+AB77+AC77</f>
        <v>64.618178674564973</v>
      </c>
    </row>
    <row r="78" spans="1:30" x14ac:dyDescent="0.35">
      <c r="B78" s="146">
        <v>71</v>
      </c>
      <c r="C78" s="81"/>
      <c r="D78" s="148">
        <v>66469</v>
      </c>
      <c r="E78" s="82">
        <f t="shared" ref="E78:E117" si="15">+D78/12</f>
        <v>5539.083333333333</v>
      </c>
      <c r="F78" s="83">
        <f t="shared" ref="F78:F117" si="16">(C78+D78)/(52.143*37)</f>
        <v>34.452552777160108</v>
      </c>
      <c r="G78" s="152" t="s">
        <v>328</v>
      </c>
      <c r="H78" s="150"/>
      <c r="J78" s="151"/>
      <c r="L78" s="88">
        <f t="shared" ref="L78:L117" si="17">D78*$O$4</f>
        <v>66469</v>
      </c>
      <c r="M78" s="89">
        <f t="shared" ref="M78:M117" si="18">(L78-$Y$2)*$T$2</f>
        <v>7981.5060000000003</v>
      </c>
      <c r="N78" s="89">
        <f t="shared" ref="N78:N117" si="19">IF($O$5="yes",L78*$O$2,0)</f>
        <v>10701.509</v>
      </c>
      <c r="O78" s="90">
        <f t="shared" ref="O78:O117" si="20">L78+M78+N78</f>
        <v>85152.014999999999</v>
      </c>
      <c r="Q78" s="88">
        <f t="shared" ref="Q78:S117" si="21">L78/12</f>
        <v>5539.083333333333</v>
      </c>
      <c r="R78" s="89">
        <f t="shared" si="21"/>
        <v>665.12549999999999</v>
      </c>
      <c r="S78" s="89">
        <f t="shared" si="21"/>
        <v>891.79241666666667</v>
      </c>
      <c r="T78" s="90">
        <f t="shared" ref="T78:T117" si="22">Q78+R78+S78</f>
        <v>7096.0012499999993</v>
      </c>
      <c r="V78" s="88">
        <f t="shared" ref="V78:X117" si="23">L78/((365/7)*37)</f>
        <v>34.452647167715661</v>
      </c>
      <c r="W78" s="89">
        <f t="shared" si="23"/>
        <v>4.1370264346538317</v>
      </c>
      <c r="X78" s="89">
        <f t="shared" si="23"/>
        <v>5.5468761940022207</v>
      </c>
      <c r="Y78" s="90">
        <f t="shared" ref="Y78:Y117" si="24">X78+W78+V78</f>
        <v>44.13654979637171</v>
      </c>
      <c r="AA78" s="88">
        <f t="shared" ref="AA78:AC117" si="25">V78*$AD$5</f>
        <v>51.678970751573488</v>
      </c>
      <c r="AB78" s="89">
        <f t="shared" si="25"/>
        <v>6.2055396519807475</v>
      </c>
      <c r="AC78" s="89">
        <f t="shared" si="25"/>
        <v>8.3203142910033314</v>
      </c>
      <c r="AD78" s="90">
        <f t="shared" ref="AD78:AD117" si="26">AA78+AB78+AC78</f>
        <v>66.204824694557573</v>
      </c>
    </row>
    <row r="79" spans="1:30" x14ac:dyDescent="0.35">
      <c r="B79" s="146">
        <v>72</v>
      </c>
      <c r="C79" s="81"/>
      <c r="D79" s="148">
        <v>68072</v>
      </c>
      <c r="E79" s="82">
        <f t="shared" si="15"/>
        <v>5672.666666666667</v>
      </c>
      <c r="F79" s="83">
        <f t="shared" si="16"/>
        <v>35.283427953585026</v>
      </c>
      <c r="G79" s="152" t="s">
        <v>328</v>
      </c>
      <c r="H79" s="150"/>
      <c r="J79" s="151"/>
      <c r="L79" s="88">
        <f t="shared" si="17"/>
        <v>68072</v>
      </c>
      <c r="M79" s="89">
        <f t="shared" si="18"/>
        <v>8202.7200000000012</v>
      </c>
      <c r="N79" s="89">
        <f t="shared" si="19"/>
        <v>10959.592000000001</v>
      </c>
      <c r="O79" s="90">
        <f t="shared" si="20"/>
        <v>87234.312000000005</v>
      </c>
      <c r="Q79" s="88">
        <f t="shared" si="21"/>
        <v>5672.666666666667</v>
      </c>
      <c r="R79" s="89">
        <f t="shared" si="21"/>
        <v>683.56000000000006</v>
      </c>
      <c r="S79" s="89">
        <f t="shared" si="21"/>
        <v>913.29933333333338</v>
      </c>
      <c r="T79" s="90">
        <f t="shared" si="22"/>
        <v>7269.5260000000007</v>
      </c>
      <c r="V79" s="88">
        <f t="shared" si="23"/>
        <v>35.283524620510917</v>
      </c>
      <c r="W79" s="89">
        <f t="shared" si="23"/>
        <v>4.2516875231395783</v>
      </c>
      <c r="X79" s="89">
        <f t="shared" si="23"/>
        <v>5.6806474639022584</v>
      </c>
      <c r="Y79" s="90">
        <f t="shared" si="24"/>
        <v>45.215859607552758</v>
      </c>
      <c r="AA79" s="88">
        <f t="shared" si="25"/>
        <v>52.925286930766376</v>
      </c>
      <c r="AB79" s="89">
        <f t="shared" si="25"/>
        <v>6.3775312847093675</v>
      </c>
      <c r="AC79" s="89">
        <f t="shared" si="25"/>
        <v>8.520971195853388</v>
      </c>
      <c r="AD79" s="90">
        <f t="shared" si="26"/>
        <v>67.82378941132913</v>
      </c>
    </row>
    <row r="80" spans="1:30" ht="15" thickBot="1" x14ac:dyDescent="0.4">
      <c r="B80" s="146">
        <v>73</v>
      </c>
      <c r="C80" s="81"/>
      <c r="D80" s="148">
        <v>69721</v>
      </c>
      <c r="E80" s="82">
        <f t="shared" si="15"/>
        <v>5810.083333333333</v>
      </c>
      <c r="F80" s="83">
        <f t="shared" si="16"/>
        <v>36.138146085790069</v>
      </c>
      <c r="G80" s="153" t="s">
        <v>328</v>
      </c>
      <c r="H80" s="150"/>
      <c r="J80" s="151"/>
      <c r="L80" s="88">
        <f t="shared" si="17"/>
        <v>69721</v>
      </c>
      <c r="M80" s="89">
        <f t="shared" si="18"/>
        <v>8430.2820000000011</v>
      </c>
      <c r="N80" s="89">
        <f t="shared" si="19"/>
        <v>11225.081</v>
      </c>
      <c r="O80" s="90">
        <f t="shared" si="20"/>
        <v>89376.363000000012</v>
      </c>
      <c r="Q80" s="88">
        <f t="shared" si="21"/>
        <v>5810.083333333333</v>
      </c>
      <c r="R80" s="89">
        <f t="shared" si="21"/>
        <v>702.52350000000013</v>
      </c>
      <c r="S80" s="89">
        <f t="shared" si="21"/>
        <v>935.42341666666664</v>
      </c>
      <c r="T80" s="90">
        <f t="shared" si="22"/>
        <v>7448.0302499999998</v>
      </c>
      <c r="V80" s="88">
        <f t="shared" si="23"/>
        <v>36.138245094409477</v>
      </c>
      <c r="W80" s="89">
        <f t="shared" si="23"/>
        <v>4.3696389485375793</v>
      </c>
      <c r="X80" s="89">
        <f t="shared" si="23"/>
        <v>5.8182574601999253</v>
      </c>
      <c r="Y80" s="90">
        <f t="shared" si="24"/>
        <v>46.326141503146985</v>
      </c>
      <c r="AA80" s="88">
        <f t="shared" si="25"/>
        <v>54.207367641614212</v>
      </c>
      <c r="AB80" s="89">
        <f t="shared" si="25"/>
        <v>6.5544584228063689</v>
      </c>
      <c r="AC80" s="89">
        <f t="shared" si="25"/>
        <v>8.7273861902998888</v>
      </c>
      <c r="AD80" s="90">
        <f t="shared" si="26"/>
        <v>69.489212254720471</v>
      </c>
    </row>
    <row r="81" spans="2:30" x14ac:dyDescent="0.35">
      <c r="B81" s="146">
        <v>74</v>
      </c>
      <c r="C81" s="81"/>
      <c r="D81" s="148">
        <v>71409</v>
      </c>
      <c r="E81" s="82">
        <f t="shared" si="15"/>
        <v>5950.75</v>
      </c>
      <c r="F81" s="83">
        <f t="shared" si="16"/>
        <v>37.013078897895653</v>
      </c>
      <c r="G81" s="154"/>
      <c r="H81" s="155" t="s">
        <v>329</v>
      </c>
      <c r="J81" s="151"/>
      <c r="L81" s="88">
        <f t="shared" si="17"/>
        <v>71409</v>
      </c>
      <c r="M81" s="89">
        <f t="shared" si="18"/>
        <v>8663.2260000000006</v>
      </c>
      <c r="N81" s="89">
        <f t="shared" si="19"/>
        <v>11496.849</v>
      </c>
      <c r="O81" s="90">
        <f t="shared" si="20"/>
        <v>91569.074999999997</v>
      </c>
      <c r="Q81" s="88">
        <f t="shared" si="21"/>
        <v>5950.75</v>
      </c>
      <c r="R81" s="89">
        <f t="shared" si="21"/>
        <v>721.93550000000005</v>
      </c>
      <c r="S81" s="89">
        <f t="shared" si="21"/>
        <v>958.07074999999998</v>
      </c>
      <c r="T81" s="90">
        <f t="shared" si="22"/>
        <v>7630.7562499999995</v>
      </c>
      <c r="V81" s="88">
        <f t="shared" si="23"/>
        <v>37.013180303591263</v>
      </c>
      <c r="W81" s="89">
        <f t="shared" si="23"/>
        <v>4.4903800074046645</v>
      </c>
      <c r="X81" s="89">
        <f t="shared" si="23"/>
        <v>5.959122028878193</v>
      </c>
      <c r="Y81" s="90">
        <f t="shared" si="24"/>
        <v>47.462682339874121</v>
      </c>
      <c r="AA81" s="88">
        <f t="shared" si="25"/>
        <v>55.51977045538689</v>
      </c>
      <c r="AB81" s="89">
        <f t="shared" si="25"/>
        <v>6.7355700111069972</v>
      </c>
      <c r="AC81" s="89">
        <f t="shared" si="25"/>
        <v>8.9386830433172904</v>
      </c>
      <c r="AD81" s="90">
        <f t="shared" si="26"/>
        <v>71.194023509811188</v>
      </c>
    </row>
    <row r="82" spans="2:30" x14ac:dyDescent="0.35">
      <c r="B82" s="146">
        <v>75</v>
      </c>
      <c r="C82" s="81"/>
      <c r="D82" s="148">
        <v>73138</v>
      </c>
      <c r="E82" s="82">
        <f t="shared" si="15"/>
        <v>6094.833333333333</v>
      </c>
      <c r="F82" s="83">
        <f t="shared" si="16"/>
        <v>37.909263040153093</v>
      </c>
      <c r="G82" s="231"/>
      <c r="H82" s="156" t="s">
        <v>329</v>
      </c>
      <c r="J82" s="151"/>
      <c r="L82" s="88">
        <f t="shared" si="17"/>
        <v>73138</v>
      </c>
      <c r="M82" s="89">
        <f t="shared" si="18"/>
        <v>8901.8280000000013</v>
      </c>
      <c r="N82" s="89">
        <f t="shared" si="19"/>
        <v>11775.218000000001</v>
      </c>
      <c r="O82" s="90">
        <f t="shared" si="20"/>
        <v>93815.046000000002</v>
      </c>
      <c r="Q82" s="88">
        <f t="shared" si="21"/>
        <v>6094.833333333333</v>
      </c>
      <c r="R82" s="89">
        <f t="shared" si="21"/>
        <v>741.81900000000007</v>
      </c>
      <c r="S82" s="89">
        <f t="shared" si="21"/>
        <v>981.26816666666673</v>
      </c>
      <c r="T82" s="90">
        <f t="shared" si="22"/>
        <v>7817.9205000000002</v>
      </c>
      <c r="V82" s="88">
        <f t="shared" si="23"/>
        <v>37.90936690114772</v>
      </c>
      <c r="W82" s="89">
        <f t="shared" si="23"/>
        <v>4.614053757867457</v>
      </c>
      <c r="X82" s="89">
        <f t="shared" si="23"/>
        <v>6.1034080710847833</v>
      </c>
      <c r="Y82" s="90">
        <f t="shared" si="24"/>
        <v>48.626828730099959</v>
      </c>
      <c r="AA82" s="88">
        <f t="shared" si="25"/>
        <v>56.864050351721581</v>
      </c>
      <c r="AB82" s="89">
        <f t="shared" si="25"/>
        <v>6.9210806368011859</v>
      </c>
      <c r="AC82" s="89">
        <f t="shared" si="25"/>
        <v>9.1551121066271755</v>
      </c>
      <c r="AD82" s="90">
        <f t="shared" si="26"/>
        <v>72.940243095149938</v>
      </c>
    </row>
    <row r="83" spans="2:30" x14ac:dyDescent="0.35">
      <c r="B83" s="146">
        <v>76</v>
      </c>
      <c r="C83" s="81"/>
      <c r="D83" s="148">
        <v>74911</v>
      </c>
      <c r="E83" s="82">
        <f t="shared" si="15"/>
        <v>6242.583333333333</v>
      </c>
      <c r="F83" s="83">
        <f t="shared" si="16"/>
        <v>38.828253487939349</v>
      </c>
      <c r="G83" s="231"/>
      <c r="H83" s="156" t="s">
        <v>329</v>
      </c>
      <c r="J83" s="151"/>
      <c r="L83" s="88">
        <f t="shared" si="17"/>
        <v>74911</v>
      </c>
      <c r="M83" s="89">
        <f t="shared" si="18"/>
        <v>9146.5020000000004</v>
      </c>
      <c r="N83" s="89">
        <f t="shared" si="19"/>
        <v>12060.671</v>
      </c>
      <c r="O83" s="90">
        <f t="shared" si="20"/>
        <v>96118.17300000001</v>
      </c>
      <c r="Q83" s="88">
        <f t="shared" si="21"/>
        <v>6242.583333333333</v>
      </c>
      <c r="R83" s="89">
        <f t="shared" si="21"/>
        <v>762.20850000000007</v>
      </c>
      <c r="S83" s="89">
        <f t="shared" si="21"/>
        <v>1005.0559166666667</v>
      </c>
      <c r="T83" s="90">
        <f t="shared" si="22"/>
        <v>8009.847749999999</v>
      </c>
      <c r="V83" s="88">
        <f t="shared" si="23"/>
        <v>38.828359866716028</v>
      </c>
      <c r="W83" s="89">
        <f t="shared" si="23"/>
        <v>4.7408747871158825</v>
      </c>
      <c r="X83" s="89">
        <f t="shared" si="23"/>
        <v>6.251365938541281</v>
      </c>
      <c r="Y83" s="90">
        <f t="shared" si="24"/>
        <v>49.820600592373189</v>
      </c>
      <c r="AA83" s="88">
        <f t="shared" si="25"/>
        <v>58.242539800074042</v>
      </c>
      <c r="AB83" s="89">
        <f t="shared" si="25"/>
        <v>7.1113121806738242</v>
      </c>
      <c r="AC83" s="89">
        <f t="shared" si="25"/>
        <v>9.3770489078119219</v>
      </c>
      <c r="AD83" s="90">
        <f t="shared" si="26"/>
        <v>74.730900888559788</v>
      </c>
    </row>
    <row r="84" spans="2:30" ht="15" thickBot="1" x14ac:dyDescent="0.4">
      <c r="B84" s="146">
        <v>77</v>
      </c>
      <c r="C84" s="81"/>
      <c r="D84" s="148">
        <v>76718</v>
      </c>
      <c r="E84" s="82">
        <f t="shared" si="15"/>
        <v>6393.166666666667</v>
      </c>
      <c r="F84" s="83">
        <f t="shared" si="16"/>
        <v>39.764866989997884</v>
      </c>
      <c r="G84" s="231"/>
      <c r="H84" s="156" t="s">
        <v>329</v>
      </c>
      <c r="J84" s="151"/>
      <c r="L84" s="88">
        <f t="shared" si="17"/>
        <v>76718</v>
      </c>
      <c r="M84" s="89">
        <f t="shared" si="18"/>
        <v>9395.8680000000004</v>
      </c>
      <c r="N84" s="89">
        <f t="shared" si="19"/>
        <v>12351.598</v>
      </c>
      <c r="O84" s="90">
        <f t="shared" si="20"/>
        <v>98465.466</v>
      </c>
      <c r="Q84" s="88">
        <f t="shared" si="21"/>
        <v>6393.166666666667</v>
      </c>
      <c r="R84" s="89">
        <f t="shared" si="21"/>
        <v>782.98900000000003</v>
      </c>
      <c r="S84" s="89">
        <f t="shared" si="21"/>
        <v>1029.2998333333333</v>
      </c>
      <c r="T84" s="90">
        <f t="shared" si="22"/>
        <v>8205.4555</v>
      </c>
      <c r="V84" s="88">
        <f t="shared" si="23"/>
        <v>39.764975934838944</v>
      </c>
      <c r="W84" s="89">
        <f t="shared" si="23"/>
        <v>4.8701278045168452</v>
      </c>
      <c r="X84" s="89">
        <f t="shared" si="23"/>
        <v>6.4021611255090702</v>
      </c>
      <c r="Y84" s="90">
        <f t="shared" si="24"/>
        <v>51.037264864864859</v>
      </c>
      <c r="AA84" s="88">
        <f t="shared" si="25"/>
        <v>59.647463902258416</v>
      </c>
      <c r="AB84" s="89">
        <f t="shared" si="25"/>
        <v>7.3051917067752683</v>
      </c>
      <c r="AC84" s="89">
        <f t="shared" si="25"/>
        <v>9.6032416882636049</v>
      </c>
      <c r="AD84" s="90">
        <f t="shared" si="26"/>
        <v>76.555897297297292</v>
      </c>
    </row>
    <row r="85" spans="2:30" ht="15" thickBot="1" x14ac:dyDescent="0.4">
      <c r="B85" s="146">
        <v>78</v>
      </c>
      <c r="C85" s="81"/>
      <c r="D85" s="148">
        <v>78573</v>
      </c>
      <c r="E85" s="82">
        <f t="shared" si="15"/>
        <v>6547.75</v>
      </c>
      <c r="F85" s="83">
        <f t="shared" si="16"/>
        <v>40.726360098087845</v>
      </c>
      <c r="G85" s="157"/>
      <c r="H85" s="158" t="s">
        <v>329</v>
      </c>
      <c r="I85" s="159" t="s">
        <v>330</v>
      </c>
      <c r="J85" s="151"/>
      <c r="L85" s="88">
        <f t="shared" si="17"/>
        <v>78573</v>
      </c>
      <c r="M85" s="89">
        <f t="shared" si="18"/>
        <v>9651.8580000000002</v>
      </c>
      <c r="N85" s="89">
        <f t="shared" si="19"/>
        <v>12650.253000000001</v>
      </c>
      <c r="O85" s="90">
        <f t="shared" si="20"/>
        <v>100875.111</v>
      </c>
      <c r="Q85" s="88">
        <f t="shared" si="21"/>
        <v>6547.75</v>
      </c>
      <c r="R85" s="89">
        <f t="shared" si="21"/>
        <v>804.32150000000001</v>
      </c>
      <c r="S85" s="89">
        <f t="shared" si="21"/>
        <v>1054.1877500000001</v>
      </c>
      <c r="T85" s="90">
        <f t="shared" si="22"/>
        <v>8406.2592499999992</v>
      </c>
      <c r="V85" s="88">
        <f t="shared" si="23"/>
        <v>40.726471677156603</v>
      </c>
      <c r="W85" s="89">
        <f t="shared" si="23"/>
        <v>5.0028142169566827</v>
      </c>
      <c r="X85" s="89">
        <f t="shared" si="23"/>
        <v>6.5569619400222141</v>
      </c>
      <c r="Y85" s="90">
        <f t="shared" si="24"/>
        <v>52.286247834135501</v>
      </c>
      <c r="AA85" s="88">
        <f t="shared" si="25"/>
        <v>61.089707515734901</v>
      </c>
      <c r="AB85" s="89">
        <f t="shared" si="25"/>
        <v>7.5042213254350241</v>
      </c>
      <c r="AC85" s="89">
        <f t="shared" si="25"/>
        <v>9.8354429100333221</v>
      </c>
      <c r="AD85" s="90">
        <f t="shared" si="26"/>
        <v>78.429371751203249</v>
      </c>
    </row>
    <row r="86" spans="2:30" x14ac:dyDescent="0.35">
      <c r="B86" s="146">
        <v>79</v>
      </c>
      <c r="C86" s="81"/>
      <c r="D86" s="148">
        <v>80476</v>
      </c>
      <c r="E86" s="82">
        <f t="shared" si="15"/>
        <v>6706.333333333333</v>
      </c>
      <c r="F86" s="83">
        <f t="shared" si="16"/>
        <v>41.712732812209254</v>
      </c>
      <c r="G86" s="160"/>
      <c r="H86" s="161"/>
      <c r="I86" s="162" t="s">
        <v>330</v>
      </c>
      <c r="J86" s="151"/>
      <c r="L86" s="88">
        <f t="shared" si="17"/>
        <v>80476</v>
      </c>
      <c r="M86" s="89">
        <f t="shared" si="18"/>
        <v>9914.4720000000016</v>
      </c>
      <c r="N86" s="89">
        <f t="shared" si="19"/>
        <v>12956.636</v>
      </c>
      <c r="O86" s="90">
        <f t="shared" si="20"/>
        <v>103347.10800000001</v>
      </c>
      <c r="Q86" s="88">
        <f t="shared" si="21"/>
        <v>6706.333333333333</v>
      </c>
      <c r="R86" s="89">
        <f t="shared" si="21"/>
        <v>826.20600000000013</v>
      </c>
      <c r="S86" s="89">
        <f t="shared" si="21"/>
        <v>1079.7196666666666</v>
      </c>
      <c r="T86" s="90">
        <f t="shared" si="22"/>
        <v>8612.259</v>
      </c>
      <c r="V86" s="88">
        <f t="shared" si="23"/>
        <v>41.712847093669005</v>
      </c>
      <c r="W86" s="89">
        <f t="shared" si="23"/>
        <v>5.1389340244353949</v>
      </c>
      <c r="X86" s="89">
        <f t="shared" si="23"/>
        <v>6.7157683820807108</v>
      </c>
      <c r="Y86" s="90">
        <f t="shared" si="24"/>
        <v>53.567549500185109</v>
      </c>
      <c r="AA86" s="88">
        <f t="shared" si="25"/>
        <v>62.569270640503504</v>
      </c>
      <c r="AB86" s="89">
        <f t="shared" si="25"/>
        <v>7.7084010366530924</v>
      </c>
      <c r="AC86" s="89">
        <f t="shared" si="25"/>
        <v>10.073652573121066</v>
      </c>
      <c r="AD86" s="90">
        <f t="shared" si="26"/>
        <v>80.351324250277656</v>
      </c>
    </row>
    <row r="87" spans="2:30" ht="15" thickBot="1" x14ac:dyDescent="0.4">
      <c r="B87" s="146">
        <v>80</v>
      </c>
      <c r="C87" s="81"/>
      <c r="D87" s="148">
        <v>82424</v>
      </c>
      <c r="E87" s="82">
        <f t="shared" si="15"/>
        <v>6868.666666666667</v>
      </c>
      <c r="F87" s="83">
        <f t="shared" si="16"/>
        <v>42.722430156985133</v>
      </c>
      <c r="G87" s="231"/>
      <c r="H87" s="231"/>
      <c r="I87" s="162" t="s">
        <v>330</v>
      </c>
      <c r="J87" s="163"/>
      <c r="L87" s="88">
        <f t="shared" si="17"/>
        <v>82424</v>
      </c>
      <c r="M87" s="89">
        <f t="shared" si="18"/>
        <v>10183.296</v>
      </c>
      <c r="N87" s="89">
        <f t="shared" si="19"/>
        <v>13270.264000000001</v>
      </c>
      <c r="O87" s="90">
        <f t="shared" si="20"/>
        <v>105877.56</v>
      </c>
      <c r="Q87" s="88">
        <f t="shared" si="21"/>
        <v>6868.666666666667</v>
      </c>
      <c r="R87" s="89">
        <f t="shared" si="21"/>
        <v>848.60800000000006</v>
      </c>
      <c r="S87" s="89">
        <f t="shared" si="21"/>
        <v>1105.8553333333334</v>
      </c>
      <c r="T87" s="90">
        <f t="shared" si="22"/>
        <v>8823.130000000001</v>
      </c>
      <c r="V87" s="88">
        <f t="shared" si="23"/>
        <v>42.72254720473898</v>
      </c>
      <c r="W87" s="89">
        <f t="shared" si="23"/>
        <v>5.2782726397630508</v>
      </c>
      <c r="X87" s="89">
        <f t="shared" si="23"/>
        <v>6.8783300999629766</v>
      </c>
      <c r="Y87" s="90">
        <f t="shared" si="24"/>
        <v>54.879149944465006</v>
      </c>
      <c r="AA87" s="88">
        <f t="shared" si="25"/>
        <v>64.083820807108467</v>
      </c>
      <c r="AB87" s="89">
        <f t="shared" si="25"/>
        <v>7.9174089596445762</v>
      </c>
      <c r="AC87" s="89">
        <f t="shared" si="25"/>
        <v>10.317495149944465</v>
      </c>
      <c r="AD87" s="90">
        <f t="shared" si="26"/>
        <v>82.318724916697505</v>
      </c>
    </row>
    <row r="88" spans="2:30" x14ac:dyDescent="0.35">
      <c r="B88" s="146">
        <v>81</v>
      </c>
      <c r="C88" s="81"/>
      <c r="D88" s="148">
        <v>84416</v>
      </c>
      <c r="E88" s="82">
        <f t="shared" si="15"/>
        <v>7034.666666666667</v>
      </c>
      <c r="F88" s="83">
        <f t="shared" si="16"/>
        <v>43.754933807289831</v>
      </c>
      <c r="G88" s="231"/>
      <c r="H88" s="231"/>
      <c r="I88" s="162" t="s">
        <v>330</v>
      </c>
      <c r="J88" s="164" t="s">
        <v>331</v>
      </c>
      <c r="K88" s="165"/>
      <c r="L88" s="88">
        <f t="shared" si="17"/>
        <v>84416</v>
      </c>
      <c r="M88" s="89">
        <f t="shared" si="18"/>
        <v>10458.192000000001</v>
      </c>
      <c r="N88" s="89">
        <f t="shared" si="19"/>
        <v>13590.976000000001</v>
      </c>
      <c r="O88" s="90">
        <f t="shared" si="20"/>
        <v>108465.16799999999</v>
      </c>
      <c r="Q88" s="88">
        <f t="shared" si="21"/>
        <v>7034.666666666667</v>
      </c>
      <c r="R88" s="89">
        <f t="shared" si="21"/>
        <v>871.51600000000008</v>
      </c>
      <c r="S88" s="89">
        <f t="shared" si="21"/>
        <v>1132.5813333333333</v>
      </c>
      <c r="T88" s="90">
        <f t="shared" si="22"/>
        <v>9038.764000000001</v>
      </c>
      <c r="V88" s="88">
        <f t="shared" si="23"/>
        <v>43.755053683820805</v>
      </c>
      <c r="W88" s="89">
        <f t="shared" si="23"/>
        <v>5.4207585338763424</v>
      </c>
      <c r="X88" s="89">
        <f t="shared" si="23"/>
        <v>7.0445636430951497</v>
      </c>
      <c r="Y88" s="90">
        <f t="shared" si="24"/>
        <v>56.220375860792295</v>
      </c>
      <c r="AA88" s="88">
        <f t="shared" si="25"/>
        <v>65.632580525731214</v>
      </c>
      <c r="AB88" s="89">
        <f t="shared" si="25"/>
        <v>8.1311378008145141</v>
      </c>
      <c r="AC88" s="89">
        <f t="shared" si="25"/>
        <v>10.566845464642725</v>
      </c>
      <c r="AD88" s="90">
        <f t="shared" si="26"/>
        <v>84.330563791188453</v>
      </c>
    </row>
    <row r="89" spans="2:30" ht="15" thickBot="1" x14ac:dyDescent="0.4">
      <c r="B89" s="146">
        <v>82</v>
      </c>
      <c r="C89" s="81"/>
      <c r="D89" s="148">
        <v>86462</v>
      </c>
      <c r="E89" s="82">
        <f t="shared" si="15"/>
        <v>7205.166666666667</v>
      </c>
      <c r="F89" s="83">
        <f t="shared" si="16"/>
        <v>44.815427014379893</v>
      </c>
      <c r="G89" s="111"/>
      <c r="H89" s="166"/>
      <c r="I89" s="167" t="s">
        <v>330</v>
      </c>
      <c r="J89" s="168" t="s">
        <v>331</v>
      </c>
      <c r="K89" s="165"/>
      <c r="L89" s="88">
        <f t="shared" si="17"/>
        <v>86462</v>
      </c>
      <c r="M89" s="89">
        <f t="shared" si="18"/>
        <v>10740.54</v>
      </c>
      <c r="N89" s="89">
        <f t="shared" si="19"/>
        <v>13920.382</v>
      </c>
      <c r="O89" s="90">
        <f t="shared" si="20"/>
        <v>111122.92200000001</v>
      </c>
      <c r="Q89" s="88">
        <f t="shared" si="21"/>
        <v>7205.166666666667</v>
      </c>
      <c r="R89" s="89">
        <f t="shared" si="21"/>
        <v>895.04500000000007</v>
      </c>
      <c r="S89" s="89">
        <f t="shared" si="21"/>
        <v>1160.0318333333332</v>
      </c>
      <c r="T89" s="90">
        <f t="shared" si="22"/>
        <v>9260.2435000000005</v>
      </c>
      <c r="V89" s="88">
        <f t="shared" si="23"/>
        <v>44.815549796371712</v>
      </c>
      <c r="W89" s="89">
        <f t="shared" si="23"/>
        <v>5.5671069974083673</v>
      </c>
      <c r="X89" s="89">
        <f t="shared" si="23"/>
        <v>7.2153035172158448</v>
      </c>
      <c r="Y89" s="90">
        <f t="shared" si="24"/>
        <v>57.597960310995923</v>
      </c>
      <c r="AA89" s="88">
        <f t="shared" si="25"/>
        <v>67.223324694557562</v>
      </c>
      <c r="AB89" s="89">
        <f t="shared" si="25"/>
        <v>8.3506604961125515</v>
      </c>
      <c r="AC89" s="89">
        <f t="shared" si="25"/>
        <v>10.822955275823768</v>
      </c>
      <c r="AD89" s="90">
        <f t="shared" si="26"/>
        <v>86.396940466493888</v>
      </c>
    </row>
    <row r="90" spans="2:30" x14ac:dyDescent="0.35">
      <c r="B90" s="146">
        <v>83</v>
      </c>
      <c r="C90" s="81"/>
      <c r="D90" s="148">
        <v>88556</v>
      </c>
      <c r="E90" s="82">
        <f t="shared" si="15"/>
        <v>7379.666666666667</v>
      </c>
      <c r="F90" s="83">
        <f t="shared" si="16"/>
        <v>45.900799827501402</v>
      </c>
      <c r="G90" s="160"/>
      <c r="H90" s="160"/>
      <c r="I90" s="160"/>
      <c r="J90" s="168" t="s">
        <v>331</v>
      </c>
      <c r="K90" s="165"/>
      <c r="L90" s="88">
        <f t="shared" si="17"/>
        <v>88556</v>
      </c>
      <c r="M90" s="89">
        <f t="shared" si="18"/>
        <v>11029.512000000001</v>
      </c>
      <c r="N90" s="89">
        <f t="shared" si="19"/>
        <v>14257.516</v>
      </c>
      <c r="O90" s="90">
        <f t="shared" si="20"/>
        <v>113843.02800000001</v>
      </c>
      <c r="Q90" s="88">
        <f t="shared" si="21"/>
        <v>7379.666666666667</v>
      </c>
      <c r="R90" s="89">
        <f t="shared" si="21"/>
        <v>919.12600000000009</v>
      </c>
      <c r="S90" s="89">
        <f t="shared" si="21"/>
        <v>1188.1263333333334</v>
      </c>
      <c r="T90" s="90">
        <f t="shared" si="22"/>
        <v>9486.9189999999999</v>
      </c>
      <c r="V90" s="88">
        <f t="shared" si="23"/>
        <v>45.900925583117363</v>
      </c>
      <c r="W90" s="89">
        <f t="shared" si="23"/>
        <v>5.716888855979267</v>
      </c>
      <c r="X90" s="89">
        <f t="shared" si="23"/>
        <v>7.3900490188818946</v>
      </c>
      <c r="Y90" s="90">
        <f t="shared" si="24"/>
        <v>59.007863457978523</v>
      </c>
      <c r="AA90" s="88">
        <f t="shared" si="25"/>
        <v>68.851388374676048</v>
      </c>
      <c r="AB90" s="89">
        <f t="shared" si="25"/>
        <v>8.5753332839689005</v>
      </c>
      <c r="AC90" s="89">
        <f t="shared" si="25"/>
        <v>11.085073528322841</v>
      </c>
      <c r="AD90" s="90">
        <f t="shared" si="26"/>
        <v>88.511795186967788</v>
      </c>
    </row>
    <row r="91" spans="2:30" ht="15" thickBot="1" x14ac:dyDescent="0.4">
      <c r="B91" s="146">
        <v>84</v>
      </c>
      <c r="C91" s="81"/>
      <c r="D91" s="148">
        <v>90697</v>
      </c>
      <c r="E91" s="82">
        <f t="shared" si="15"/>
        <v>7558.083333333333</v>
      </c>
      <c r="F91" s="83">
        <f t="shared" si="16"/>
        <v>47.01053392152869</v>
      </c>
      <c r="G91" s="169"/>
      <c r="H91" s="231"/>
      <c r="I91" s="231"/>
      <c r="J91" s="168" t="s">
        <v>331</v>
      </c>
      <c r="K91" s="165"/>
      <c r="L91" s="88">
        <f t="shared" si="17"/>
        <v>90697</v>
      </c>
      <c r="M91" s="89">
        <f t="shared" si="18"/>
        <v>11324.970000000001</v>
      </c>
      <c r="N91" s="89">
        <f t="shared" si="19"/>
        <v>14602.217000000001</v>
      </c>
      <c r="O91" s="90">
        <f t="shared" si="20"/>
        <v>116624.18700000001</v>
      </c>
      <c r="Q91" s="88">
        <f t="shared" si="21"/>
        <v>7558.083333333333</v>
      </c>
      <c r="R91" s="89">
        <f t="shared" si="21"/>
        <v>943.74750000000006</v>
      </c>
      <c r="S91" s="89">
        <f t="shared" si="21"/>
        <v>1216.8514166666666</v>
      </c>
      <c r="T91" s="90">
        <f t="shared" si="22"/>
        <v>9718.6822499999998</v>
      </c>
      <c r="V91" s="88">
        <f t="shared" si="23"/>
        <v>47.010662717512027</v>
      </c>
      <c r="W91" s="89">
        <f t="shared" si="23"/>
        <v>5.8700325805257316</v>
      </c>
      <c r="X91" s="89">
        <f t="shared" si="23"/>
        <v>7.5687166975194371</v>
      </c>
      <c r="Y91" s="90">
        <f t="shared" si="24"/>
        <v>60.449411995557199</v>
      </c>
      <c r="AA91" s="88">
        <f t="shared" si="25"/>
        <v>70.515994076268044</v>
      </c>
      <c r="AB91" s="89">
        <f t="shared" si="25"/>
        <v>8.8050488707885979</v>
      </c>
      <c r="AC91" s="89">
        <f t="shared" si="25"/>
        <v>11.353075046279155</v>
      </c>
      <c r="AD91" s="90">
        <f t="shared" si="26"/>
        <v>90.674117993335798</v>
      </c>
    </row>
    <row r="92" spans="2:30" ht="15" thickBot="1" x14ac:dyDescent="0.4">
      <c r="B92" s="146">
        <v>85</v>
      </c>
      <c r="C92" s="81"/>
      <c r="D92" s="148">
        <v>92889</v>
      </c>
      <c r="E92" s="82">
        <f t="shared" si="15"/>
        <v>7740.75</v>
      </c>
      <c r="F92" s="126">
        <f t="shared" si="16"/>
        <v>48.146702596964381</v>
      </c>
      <c r="G92" s="170" t="s">
        <v>332</v>
      </c>
      <c r="H92" s="169"/>
      <c r="I92" s="166"/>
      <c r="J92" s="171" t="s">
        <v>331</v>
      </c>
      <c r="K92" s="165"/>
      <c r="L92" s="88">
        <f t="shared" si="17"/>
        <v>92889</v>
      </c>
      <c r="M92" s="89">
        <f t="shared" si="18"/>
        <v>11627.466</v>
      </c>
      <c r="N92" s="89">
        <f t="shared" si="19"/>
        <v>14955.129000000001</v>
      </c>
      <c r="O92" s="90">
        <f t="shared" si="20"/>
        <v>119471.595</v>
      </c>
      <c r="Q92" s="88">
        <f t="shared" si="21"/>
        <v>7740.75</v>
      </c>
      <c r="R92" s="89">
        <f t="shared" si="21"/>
        <v>968.95550000000003</v>
      </c>
      <c r="S92" s="89">
        <f t="shared" si="21"/>
        <v>1246.2607500000001</v>
      </c>
      <c r="T92" s="90">
        <f t="shared" si="22"/>
        <v>9955.9662499999995</v>
      </c>
      <c r="V92" s="88">
        <f t="shared" si="23"/>
        <v>48.14683450573861</v>
      </c>
      <c r="W92" s="89">
        <f t="shared" si="23"/>
        <v>6.0268242873009994</v>
      </c>
      <c r="X92" s="89">
        <f t="shared" si="23"/>
        <v>7.7516403554239171</v>
      </c>
      <c r="Y92" s="90">
        <f t="shared" si="24"/>
        <v>61.925299148463523</v>
      </c>
      <c r="AA92" s="88">
        <f t="shared" si="25"/>
        <v>72.220251758607915</v>
      </c>
      <c r="AB92" s="89">
        <f t="shared" si="25"/>
        <v>9.0402364309514986</v>
      </c>
      <c r="AC92" s="89">
        <f t="shared" si="25"/>
        <v>11.627460533135876</v>
      </c>
      <c r="AD92" s="90">
        <f t="shared" si="26"/>
        <v>92.887948722695285</v>
      </c>
    </row>
    <row r="93" spans="2:30" x14ac:dyDescent="0.35">
      <c r="B93" s="146">
        <v>86</v>
      </c>
      <c r="C93" s="81"/>
      <c r="D93" s="148">
        <v>95143</v>
      </c>
      <c r="E93" s="82">
        <f t="shared" si="15"/>
        <v>7928.583333333333</v>
      </c>
      <c r="F93" s="126">
        <f t="shared" si="16"/>
        <v>49.315007430190676</v>
      </c>
      <c r="G93" s="152" t="s">
        <v>332</v>
      </c>
      <c r="H93" s="172"/>
      <c r="J93" s="173"/>
      <c r="L93" s="88">
        <f t="shared" si="17"/>
        <v>95143</v>
      </c>
      <c r="M93" s="89">
        <f t="shared" si="18"/>
        <v>11938.518000000002</v>
      </c>
      <c r="N93" s="89">
        <f t="shared" si="19"/>
        <v>15318.023000000001</v>
      </c>
      <c r="O93" s="90">
        <f t="shared" si="20"/>
        <v>122399.541</v>
      </c>
      <c r="Q93" s="88">
        <f t="shared" si="21"/>
        <v>7928.583333333333</v>
      </c>
      <c r="R93" s="89">
        <f t="shared" si="21"/>
        <v>994.87650000000019</v>
      </c>
      <c r="S93" s="89">
        <f t="shared" si="21"/>
        <v>1276.5019166666668</v>
      </c>
      <c r="T93" s="90">
        <f t="shared" si="22"/>
        <v>10199.961749999999</v>
      </c>
      <c r="V93" s="88">
        <f t="shared" si="23"/>
        <v>49.315142539800071</v>
      </c>
      <c r="W93" s="89">
        <f t="shared" si="23"/>
        <v>6.1880507960014812</v>
      </c>
      <c r="X93" s="89">
        <f t="shared" si="23"/>
        <v>7.9397379489078119</v>
      </c>
      <c r="Y93" s="90">
        <f t="shared" si="24"/>
        <v>63.44293128470936</v>
      </c>
      <c r="AA93" s="88">
        <f t="shared" si="25"/>
        <v>73.97271380970011</v>
      </c>
      <c r="AB93" s="89">
        <f t="shared" si="25"/>
        <v>9.2820761940022223</v>
      </c>
      <c r="AC93" s="89">
        <f t="shared" si="25"/>
        <v>11.909606923361718</v>
      </c>
      <c r="AD93" s="90">
        <f t="shared" si="26"/>
        <v>95.164396927064061</v>
      </c>
    </row>
    <row r="94" spans="2:30" x14ac:dyDescent="0.35">
      <c r="B94" s="146">
        <v>87</v>
      </c>
      <c r="C94" s="81"/>
      <c r="D94" s="148">
        <v>97441</v>
      </c>
      <c r="E94" s="82">
        <f t="shared" si="15"/>
        <v>8120.083333333333</v>
      </c>
      <c r="F94" s="126">
        <f t="shared" si="16"/>
        <v>50.506118568945794</v>
      </c>
      <c r="G94" s="152" t="s">
        <v>332</v>
      </c>
      <c r="J94" s="151"/>
      <c r="L94" s="88">
        <f t="shared" si="17"/>
        <v>97441</v>
      </c>
      <c r="M94" s="89">
        <f t="shared" si="18"/>
        <v>12255.642000000002</v>
      </c>
      <c r="N94" s="89">
        <f t="shared" si="19"/>
        <v>15688.001</v>
      </c>
      <c r="O94" s="90">
        <f t="shared" si="20"/>
        <v>125384.64300000001</v>
      </c>
      <c r="Q94" s="88">
        <f t="shared" si="21"/>
        <v>8120.083333333333</v>
      </c>
      <c r="R94" s="89">
        <f t="shared" si="21"/>
        <v>1021.3035000000001</v>
      </c>
      <c r="S94" s="89">
        <f t="shared" si="21"/>
        <v>1307.3334166666666</v>
      </c>
      <c r="T94" s="90">
        <f t="shared" si="22"/>
        <v>10448.72025</v>
      </c>
      <c r="V94" s="88">
        <f t="shared" si="23"/>
        <v>50.506256941873374</v>
      </c>
      <c r="W94" s="89">
        <f t="shared" si="23"/>
        <v>6.3524245834875979</v>
      </c>
      <c r="X94" s="89">
        <f t="shared" si="23"/>
        <v>8.1315073676416141</v>
      </c>
      <c r="Y94" s="90">
        <f t="shared" si="24"/>
        <v>64.990188893002582</v>
      </c>
      <c r="AA94" s="88">
        <f t="shared" si="25"/>
        <v>75.759385412810062</v>
      </c>
      <c r="AB94" s="89">
        <f t="shared" si="25"/>
        <v>9.5286368752313972</v>
      </c>
      <c r="AC94" s="89">
        <f t="shared" si="25"/>
        <v>12.197261051462421</v>
      </c>
      <c r="AD94" s="90">
        <f t="shared" si="26"/>
        <v>97.48528333950388</v>
      </c>
    </row>
    <row r="95" spans="2:30" x14ac:dyDescent="0.35">
      <c r="B95" s="146">
        <v>88</v>
      </c>
      <c r="C95" s="81"/>
      <c r="D95" s="148">
        <v>99801</v>
      </c>
      <c r="E95" s="82">
        <f t="shared" si="15"/>
        <v>8316.75</v>
      </c>
      <c r="F95" s="126">
        <f t="shared" si="16"/>
        <v>51.729365865491523</v>
      </c>
      <c r="G95" s="152" t="s">
        <v>332</v>
      </c>
      <c r="J95" s="151"/>
      <c r="L95" s="88">
        <f t="shared" si="17"/>
        <v>99801</v>
      </c>
      <c r="M95" s="89">
        <f t="shared" si="18"/>
        <v>12581.322000000002</v>
      </c>
      <c r="N95" s="89">
        <f t="shared" si="19"/>
        <v>16067.961000000001</v>
      </c>
      <c r="O95" s="90">
        <f t="shared" si="20"/>
        <v>128450.283</v>
      </c>
      <c r="Q95" s="88">
        <f t="shared" si="21"/>
        <v>8316.75</v>
      </c>
      <c r="R95" s="89">
        <f t="shared" si="21"/>
        <v>1048.4435000000001</v>
      </c>
      <c r="S95" s="89">
        <f t="shared" si="21"/>
        <v>1338.99675</v>
      </c>
      <c r="T95" s="90">
        <f t="shared" si="22"/>
        <v>10704.19025</v>
      </c>
      <c r="V95" s="88">
        <f t="shared" si="23"/>
        <v>51.729507589781555</v>
      </c>
      <c r="W95" s="89">
        <f t="shared" si="23"/>
        <v>6.5212331728989268</v>
      </c>
      <c r="X95" s="89">
        <f t="shared" si="23"/>
        <v>8.328450721954832</v>
      </c>
      <c r="Y95" s="90">
        <f t="shared" si="24"/>
        <v>66.579191484635317</v>
      </c>
      <c r="AA95" s="88">
        <f t="shared" si="25"/>
        <v>77.594261384672336</v>
      </c>
      <c r="AB95" s="89">
        <f t="shared" si="25"/>
        <v>9.7818497593483897</v>
      </c>
      <c r="AC95" s="89">
        <f t="shared" si="25"/>
        <v>12.492676082932249</v>
      </c>
      <c r="AD95" s="90">
        <f t="shared" si="26"/>
        <v>99.868787226952975</v>
      </c>
    </row>
    <row r="96" spans="2:30" ht="15" thickBot="1" x14ac:dyDescent="0.4">
      <c r="B96" s="146">
        <v>89</v>
      </c>
      <c r="C96" s="81"/>
      <c r="D96" s="148">
        <v>102211</v>
      </c>
      <c r="E96" s="82">
        <f t="shared" si="15"/>
        <v>8517.5833333333339</v>
      </c>
      <c r="F96" s="126">
        <f t="shared" si="16"/>
        <v>52.978529418319994</v>
      </c>
      <c r="G96" s="153" t="s">
        <v>332</v>
      </c>
      <c r="J96" s="151"/>
      <c r="L96" s="88">
        <f t="shared" si="17"/>
        <v>102211</v>
      </c>
      <c r="M96" s="89">
        <f t="shared" si="18"/>
        <v>12913.902000000002</v>
      </c>
      <c r="N96" s="89">
        <f t="shared" si="19"/>
        <v>16455.971000000001</v>
      </c>
      <c r="O96" s="90">
        <f t="shared" si="20"/>
        <v>131580.87299999999</v>
      </c>
      <c r="Q96" s="88">
        <f t="shared" si="21"/>
        <v>8517.5833333333339</v>
      </c>
      <c r="R96" s="89">
        <f t="shared" si="21"/>
        <v>1076.1585000000002</v>
      </c>
      <c r="S96" s="89">
        <f t="shared" si="21"/>
        <v>1371.3309166666668</v>
      </c>
      <c r="T96" s="90">
        <f t="shared" si="22"/>
        <v>10965.072749999999</v>
      </c>
      <c r="V96" s="88">
        <f t="shared" si="23"/>
        <v>52.978674564975933</v>
      </c>
      <c r="W96" s="89">
        <f t="shared" si="23"/>
        <v>6.69361821547575</v>
      </c>
      <c r="X96" s="89">
        <f t="shared" si="23"/>
        <v>8.5295666049611256</v>
      </c>
      <c r="Y96" s="90">
        <f t="shared" si="24"/>
        <v>68.201859385412803</v>
      </c>
      <c r="AA96" s="88">
        <f t="shared" si="25"/>
        <v>79.468011847463899</v>
      </c>
      <c r="AB96" s="89">
        <f t="shared" si="25"/>
        <v>10.040427323213624</v>
      </c>
      <c r="AC96" s="89">
        <f t="shared" si="25"/>
        <v>12.794349907441688</v>
      </c>
      <c r="AD96" s="90">
        <f t="shared" si="26"/>
        <v>102.3027890781192</v>
      </c>
    </row>
    <row r="97" spans="2:30" ht="15" thickBot="1" x14ac:dyDescent="0.4">
      <c r="B97" s="146">
        <v>90</v>
      </c>
      <c r="C97" s="81"/>
      <c r="D97" s="148">
        <v>104691</v>
      </c>
      <c r="E97" s="82">
        <f t="shared" si="15"/>
        <v>8724.25</v>
      </c>
      <c r="F97" s="83">
        <f t="shared" si="16"/>
        <v>54.26397572994432</v>
      </c>
      <c r="G97" s="174"/>
      <c r="H97" s="175"/>
      <c r="J97" s="151"/>
      <c r="L97" s="88">
        <f t="shared" si="17"/>
        <v>104691</v>
      </c>
      <c r="M97" s="89">
        <f t="shared" si="18"/>
        <v>13256.142000000002</v>
      </c>
      <c r="N97" s="89">
        <f t="shared" si="19"/>
        <v>16855.251</v>
      </c>
      <c r="O97" s="90">
        <f t="shared" si="20"/>
        <v>134802.39300000001</v>
      </c>
      <c r="Q97" s="88">
        <f t="shared" si="21"/>
        <v>8724.25</v>
      </c>
      <c r="R97" s="89">
        <f t="shared" si="21"/>
        <v>1104.6785000000002</v>
      </c>
      <c r="S97" s="89">
        <f t="shared" si="21"/>
        <v>1404.6042500000001</v>
      </c>
      <c r="T97" s="90">
        <f t="shared" si="22"/>
        <v>11233.53275</v>
      </c>
      <c r="V97" s="88">
        <f t="shared" si="23"/>
        <v>54.264124398370967</v>
      </c>
      <c r="W97" s="89">
        <f t="shared" si="23"/>
        <v>6.8710102924842653</v>
      </c>
      <c r="X97" s="89">
        <f t="shared" si="23"/>
        <v>8.7365240281377261</v>
      </c>
      <c r="Y97" s="90">
        <f t="shared" si="24"/>
        <v>69.871658718992961</v>
      </c>
      <c r="AA97" s="88">
        <f t="shared" si="25"/>
        <v>81.396186597556451</v>
      </c>
      <c r="AB97" s="89">
        <f t="shared" si="25"/>
        <v>10.306515438726398</v>
      </c>
      <c r="AC97" s="89">
        <f t="shared" si="25"/>
        <v>13.104786042206589</v>
      </c>
      <c r="AD97" s="90">
        <f t="shared" si="26"/>
        <v>104.80748807848943</v>
      </c>
    </row>
    <row r="98" spans="2:30" x14ac:dyDescent="0.35">
      <c r="B98" s="146">
        <v>91</v>
      </c>
      <c r="C98" s="81"/>
      <c r="D98" s="148">
        <v>107222</v>
      </c>
      <c r="E98" s="82">
        <f t="shared" si="15"/>
        <v>8935.1666666666661</v>
      </c>
      <c r="F98" s="83">
        <f t="shared" si="16"/>
        <v>55.575856622977042</v>
      </c>
      <c r="G98" s="231"/>
      <c r="H98" s="155" t="s">
        <v>333</v>
      </c>
      <c r="J98" s="151"/>
      <c r="L98" s="88">
        <f t="shared" si="17"/>
        <v>107222</v>
      </c>
      <c r="M98" s="89">
        <f t="shared" si="18"/>
        <v>13605.420000000002</v>
      </c>
      <c r="N98" s="89">
        <f t="shared" si="19"/>
        <v>17262.742000000002</v>
      </c>
      <c r="O98" s="90">
        <f t="shared" si="20"/>
        <v>138090.16200000001</v>
      </c>
      <c r="Q98" s="88">
        <f t="shared" si="21"/>
        <v>8935.1666666666661</v>
      </c>
      <c r="R98" s="89">
        <f t="shared" si="21"/>
        <v>1133.7850000000001</v>
      </c>
      <c r="S98" s="89">
        <f t="shared" si="21"/>
        <v>1438.5618333333334</v>
      </c>
      <c r="T98" s="90">
        <f t="shared" si="22"/>
        <v>11507.513499999999</v>
      </c>
      <c r="V98" s="88">
        <f t="shared" si="23"/>
        <v>55.576008885597922</v>
      </c>
      <c r="W98" s="89">
        <f t="shared" si="23"/>
        <v>7.0520503517215847</v>
      </c>
      <c r="X98" s="89">
        <f t="shared" si="23"/>
        <v>8.9477374305812667</v>
      </c>
      <c r="Y98" s="90">
        <f t="shared" si="24"/>
        <v>71.575796667900775</v>
      </c>
      <c r="AA98" s="88">
        <f t="shared" si="25"/>
        <v>83.364013328396879</v>
      </c>
      <c r="AB98" s="89">
        <f t="shared" si="25"/>
        <v>10.578075527582378</v>
      </c>
      <c r="AC98" s="89">
        <f t="shared" si="25"/>
        <v>13.4216061458719</v>
      </c>
      <c r="AD98" s="90">
        <f t="shared" si="26"/>
        <v>107.36369500185116</v>
      </c>
    </row>
    <row r="99" spans="2:30" x14ac:dyDescent="0.35">
      <c r="B99" s="146">
        <v>92</v>
      </c>
      <c r="C99" s="81"/>
      <c r="D99" s="148">
        <v>107668</v>
      </c>
      <c r="E99" s="82">
        <f t="shared" si="15"/>
        <v>8972.3333333333339</v>
      </c>
      <c r="F99" s="83">
        <f t="shared" si="16"/>
        <v>55.807029629019162</v>
      </c>
      <c r="G99" s="231"/>
      <c r="H99" s="156" t="s">
        <v>333</v>
      </c>
      <c r="J99" s="151"/>
      <c r="L99" s="88">
        <f t="shared" si="17"/>
        <v>107668</v>
      </c>
      <c r="M99" s="89">
        <f t="shared" si="18"/>
        <v>13666.968000000001</v>
      </c>
      <c r="N99" s="89">
        <f t="shared" si="19"/>
        <v>17334.547999999999</v>
      </c>
      <c r="O99" s="90">
        <f t="shared" si="20"/>
        <v>138669.516</v>
      </c>
      <c r="Q99" s="88">
        <f t="shared" si="21"/>
        <v>8972.3333333333339</v>
      </c>
      <c r="R99" s="89">
        <f t="shared" si="21"/>
        <v>1138.914</v>
      </c>
      <c r="S99" s="89">
        <f t="shared" si="21"/>
        <v>1444.5456666666666</v>
      </c>
      <c r="T99" s="90">
        <f t="shared" si="22"/>
        <v>11555.793000000001</v>
      </c>
      <c r="V99" s="88">
        <f t="shared" si="23"/>
        <v>55.807182524990736</v>
      </c>
      <c r="W99" s="89">
        <f t="shared" si="23"/>
        <v>7.0839523139577931</v>
      </c>
      <c r="X99" s="89">
        <f t="shared" si="23"/>
        <v>8.9849563865235087</v>
      </c>
      <c r="Y99" s="90">
        <f t="shared" si="24"/>
        <v>71.876091225472038</v>
      </c>
      <c r="AA99" s="88">
        <f t="shared" si="25"/>
        <v>83.710773787486104</v>
      </c>
      <c r="AB99" s="89">
        <f t="shared" si="25"/>
        <v>10.625928470936689</v>
      </c>
      <c r="AC99" s="89">
        <f t="shared" si="25"/>
        <v>13.477434579785264</v>
      </c>
      <c r="AD99" s="90">
        <f t="shared" si="26"/>
        <v>107.81413683820806</v>
      </c>
    </row>
    <row r="100" spans="2:30" x14ac:dyDescent="0.35">
      <c r="B100" s="146">
        <v>93</v>
      </c>
      <c r="C100" s="81"/>
      <c r="D100" s="148">
        <v>110265</v>
      </c>
      <c r="E100" s="82">
        <f t="shared" si="15"/>
        <v>9188.75</v>
      </c>
      <c r="F100" s="83">
        <f t="shared" si="16"/>
        <v>57.15311998034511</v>
      </c>
      <c r="G100" s="231"/>
      <c r="H100" s="156" t="s">
        <v>333</v>
      </c>
      <c r="J100" s="151"/>
      <c r="L100" s="88">
        <f t="shared" si="17"/>
        <v>110265</v>
      </c>
      <c r="M100" s="89">
        <f t="shared" si="18"/>
        <v>14025.354000000001</v>
      </c>
      <c r="N100" s="89">
        <f t="shared" si="19"/>
        <v>17752.665000000001</v>
      </c>
      <c r="O100" s="90">
        <f t="shared" si="20"/>
        <v>142043.019</v>
      </c>
      <c r="Q100" s="88">
        <f t="shared" si="21"/>
        <v>9188.75</v>
      </c>
      <c r="R100" s="89">
        <f t="shared" si="21"/>
        <v>1168.7795000000001</v>
      </c>
      <c r="S100" s="89">
        <f t="shared" si="21"/>
        <v>1479.3887500000001</v>
      </c>
      <c r="T100" s="90">
        <f t="shared" si="22"/>
        <v>11836.918250000001</v>
      </c>
      <c r="V100" s="88">
        <f t="shared" si="23"/>
        <v>57.153276564235462</v>
      </c>
      <c r="W100" s="89">
        <f t="shared" si="23"/>
        <v>7.2697132913735656</v>
      </c>
      <c r="X100" s="89">
        <f t="shared" si="23"/>
        <v>9.2016775268419106</v>
      </c>
      <c r="Y100" s="90">
        <f t="shared" si="24"/>
        <v>73.624667382450937</v>
      </c>
      <c r="AA100" s="88">
        <f t="shared" si="25"/>
        <v>85.729914846353196</v>
      </c>
      <c r="AB100" s="89">
        <f t="shared" si="25"/>
        <v>10.904569937060348</v>
      </c>
      <c r="AC100" s="89">
        <f t="shared" si="25"/>
        <v>13.802516290262865</v>
      </c>
      <c r="AD100" s="90">
        <f t="shared" si="26"/>
        <v>110.43700107367641</v>
      </c>
    </row>
    <row r="101" spans="2:30" x14ac:dyDescent="0.35">
      <c r="B101" s="146">
        <v>94</v>
      </c>
      <c r="C101" s="81"/>
      <c r="D101" s="148">
        <v>112936</v>
      </c>
      <c r="E101" s="82">
        <f t="shared" si="15"/>
        <v>9411.3333333333339</v>
      </c>
      <c r="F101" s="83">
        <f t="shared" si="16"/>
        <v>58.537566390969538</v>
      </c>
      <c r="G101" s="231"/>
      <c r="H101" s="156" t="s">
        <v>333</v>
      </c>
      <c r="J101" s="151"/>
      <c r="L101" s="88">
        <f t="shared" si="17"/>
        <v>112936</v>
      </c>
      <c r="M101" s="89">
        <f t="shared" si="18"/>
        <v>14393.952000000001</v>
      </c>
      <c r="N101" s="89">
        <f t="shared" si="19"/>
        <v>18182.696</v>
      </c>
      <c r="O101" s="90">
        <f t="shared" si="20"/>
        <v>145512.64800000002</v>
      </c>
      <c r="Q101" s="88">
        <f t="shared" si="21"/>
        <v>9411.3333333333339</v>
      </c>
      <c r="R101" s="89">
        <f t="shared" si="21"/>
        <v>1199.4960000000001</v>
      </c>
      <c r="S101" s="89">
        <f t="shared" si="21"/>
        <v>1515.2246666666667</v>
      </c>
      <c r="T101" s="90">
        <f t="shared" si="22"/>
        <v>12126.054000000002</v>
      </c>
      <c r="V101" s="88">
        <f t="shared" si="23"/>
        <v>58.537726767863752</v>
      </c>
      <c r="W101" s="89">
        <f t="shared" si="23"/>
        <v>7.4607674194742684</v>
      </c>
      <c r="X101" s="89">
        <f t="shared" si="23"/>
        <v>9.4245740096260633</v>
      </c>
      <c r="Y101" s="90">
        <f t="shared" si="24"/>
        <v>75.423068196964081</v>
      </c>
      <c r="AA101" s="88">
        <f t="shared" si="25"/>
        <v>87.806590151795632</v>
      </c>
      <c r="AB101" s="89">
        <f t="shared" si="25"/>
        <v>11.191151129211402</v>
      </c>
      <c r="AC101" s="89">
        <f t="shared" si="25"/>
        <v>14.136861014439095</v>
      </c>
      <c r="AD101" s="90">
        <f t="shared" si="26"/>
        <v>113.13460229544613</v>
      </c>
    </row>
    <row r="102" spans="2:30" ht="15" thickBot="1" x14ac:dyDescent="0.4">
      <c r="B102" s="146">
        <v>95</v>
      </c>
      <c r="C102" s="81"/>
      <c r="D102" s="148">
        <v>115667</v>
      </c>
      <c r="E102" s="82">
        <f t="shared" si="15"/>
        <v>9638.9166666666661</v>
      </c>
      <c r="F102" s="83">
        <f t="shared" si="16"/>
        <v>59.953112309133253</v>
      </c>
      <c r="G102" s="157"/>
      <c r="H102" s="158" t="s">
        <v>333</v>
      </c>
      <c r="J102" s="151"/>
      <c r="L102" s="88">
        <f t="shared" si="17"/>
        <v>115667</v>
      </c>
      <c r="M102" s="89">
        <f t="shared" si="18"/>
        <v>14770.830000000002</v>
      </c>
      <c r="N102" s="89">
        <f t="shared" si="19"/>
        <v>18622.386999999999</v>
      </c>
      <c r="O102" s="90">
        <f t="shared" si="20"/>
        <v>149060.217</v>
      </c>
      <c r="Q102" s="88">
        <f t="shared" si="21"/>
        <v>9638.9166666666661</v>
      </c>
      <c r="R102" s="89">
        <f t="shared" si="21"/>
        <v>1230.9025000000001</v>
      </c>
      <c r="S102" s="89">
        <f t="shared" si="21"/>
        <v>1551.8655833333332</v>
      </c>
      <c r="T102" s="90">
        <f t="shared" si="22"/>
        <v>12421.68475</v>
      </c>
      <c r="V102" s="88">
        <f t="shared" si="23"/>
        <v>59.953276564235466</v>
      </c>
      <c r="W102" s="89">
        <f t="shared" si="23"/>
        <v>7.6561132913735657</v>
      </c>
      <c r="X102" s="89">
        <f t="shared" si="23"/>
        <v>9.6524775268419098</v>
      </c>
      <c r="Y102" s="90">
        <f t="shared" si="24"/>
        <v>77.261867382450944</v>
      </c>
      <c r="AA102" s="88">
        <f t="shared" si="25"/>
        <v>89.929914846353199</v>
      </c>
      <c r="AB102" s="89">
        <f t="shared" si="25"/>
        <v>11.484169937060349</v>
      </c>
      <c r="AC102" s="89">
        <f t="shared" si="25"/>
        <v>14.478716290262865</v>
      </c>
      <c r="AD102" s="90">
        <f t="shared" si="26"/>
        <v>115.89280107367641</v>
      </c>
    </row>
    <row r="103" spans="2:30" x14ac:dyDescent="0.35">
      <c r="B103" s="146">
        <v>96</v>
      </c>
      <c r="C103" s="81"/>
      <c r="D103" s="148">
        <v>118470</v>
      </c>
      <c r="E103" s="82">
        <f t="shared" si="15"/>
        <v>9872.5</v>
      </c>
      <c r="F103" s="83">
        <f t="shared" si="16"/>
        <v>61.405977636344133</v>
      </c>
      <c r="G103" s="160"/>
      <c r="H103" s="176"/>
      <c r="J103" s="151"/>
      <c r="L103" s="88">
        <f t="shared" si="17"/>
        <v>118470</v>
      </c>
      <c r="M103" s="89">
        <f t="shared" si="18"/>
        <v>15157.644000000002</v>
      </c>
      <c r="N103" s="89">
        <f t="shared" si="19"/>
        <v>19073.670000000002</v>
      </c>
      <c r="O103" s="90">
        <f t="shared" si="20"/>
        <v>152701.31400000001</v>
      </c>
      <c r="Q103" s="88">
        <f t="shared" si="21"/>
        <v>9872.5</v>
      </c>
      <c r="R103" s="89">
        <f t="shared" si="21"/>
        <v>1263.1370000000002</v>
      </c>
      <c r="S103" s="89">
        <f t="shared" si="21"/>
        <v>1589.4725000000001</v>
      </c>
      <c r="T103" s="90">
        <f t="shared" si="22"/>
        <v>12725.1095</v>
      </c>
      <c r="V103" s="88">
        <f t="shared" si="23"/>
        <v>61.406145871899291</v>
      </c>
      <c r="W103" s="89">
        <f t="shared" si="23"/>
        <v>7.8566092558311738</v>
      </c>
      <c r="X103" s="89">
        <f t="shared" si="23"/>
        <v>9.886389485375787</v>
      </c>
      <c r="Y103" s="90">
        <f t="shared" si="24"/>
        <v>79.149144613106245</v>
      </c>
      <c r="AA103" s="88">
        <f t="shared" si="25"/>
        <v>92.109218807848933</v>
      </c>
      <c r="AB103" s="89">
        <f t="shared" si="25"/>
        <v>11.784913883746761</v>
      </c>
      <c r="AC103" s="89">
        <f t="shared" si="25"/>
        <v>14.82958422806368</v>
      </c>
      <c r="AD103" s="90">
        <f t="shared" si="26"/>
        <v>118.72371691965938</v>
      </c>
    </row>
    <row r="104" spans="2:30" ht="15" thickBot="1" x14ac:dyDescent="0.4">
      <c r="B104" s="146">
        <v>97</v>
      </c>
      <c r="C104" s="81"/>
      <c r="D104" s="148">
        <v>121312</v>
      </c>
      <c r="E104" s="82">
        <f t="shared" si="15"/>
        <v>10109.333333333334</v>
      </c>
      <c r="F104" s="83">
        <f t="shared" si="16"/>
        <v>62.879057643455553</v>
      </c>
      <c r="G104" s="231"/>
      <c r="H104" s="177"/>
      <c r="J104" s="151"/>
      <c r="L104" s="88">
        <f t="shared" si="17"/>
        <v>121312</v>
      </c>
      <c r="M104" s="89">
        <f t="shared" si="18"/>
        <v>15549.840000000002</v>
      </c>
      <c r="N104" s="89">
        <f t="shared" si="19"/>
        <v>19531.232</v>
      </c>
      <c r="O104" s="90">
        <f t="shared" si="20"/>
        <v>156393.07199999999</v>
      </c>
      <c r="Q104" s="88">
        <f t="shared" si="21"/>
        <v>10109.333333333334</v>
      </c>
      <c r="R104" s="89">
        <f t="shared" si="21"/>
        <v>1295.8200000000002</v>
      </c>
      <c r="S104" s="89">
        <f t="shared" si="21"/>
        <v>1627.6026666666667</v>
      </c>
      <c r="T104" s="90">
        <f t="shared" si="22"/>
        <v>13032.756000000001</v>
      </c>
      <c r="V104" s="88">
        <f t="shared" si="23"/>
        <v>62.879229914846348</v>
      </c>
      <c r="W104" s="89">
        <f t="shared" si="23"/>
        <v>8.0598948537578678</v>
      </c>
      <c r="X104" s="89">
        <f t="shared" si="23"/>
        <v>10.123556016290262</v>
      </c>
      <c r="Y104" s="90">
        <f t="shared" si="24"/>
        <v>81.062680784894482</v>
      </c>
      <c r="AA104" s="88">
        <f t="shared" si="25"/>
        <v>94.318844872269523</v>
      </c>
      <c r="AB104" s="89">
        <f t="shared" si="25"/>
        <v>12.089842280636802</v>
      </c>
      <c r="AC104" s="89">
        <f t="shared" si="25"/>
        <v>15.185334024435393</v>
      </c>
      <c r="AD104" s="90">
        <f t="shared" si="26"/>
        <v>121.59402117734172</v>
      </c>
    </row>
    <row r="105" spans="2:30" ht="15" thickBot="1" x14ac:dyDescent="0.4">
      <c r="B105" s="146">
        <v>98</v>
      </c>
      <c r="C105" s="81"/>
      <c r="D105" s="148">
        <v>124223</v>
      </c>
      <c r="E105" s="82">
        <f t="shared" si="15"/>
        <v>10351.916666666666</v>
      </c>
      <c r="F105" s="83">
        <f t="shared" si="16"/>
        <v>64.387902084237169</v>
      </c>
      <c r="G105" s="231"/>
      <c r="H105" s="231"/>
      <c r="I105" s="164" t="s">
        <v>334</v>
      </c>
      <c r="J105" s="151"/>
      <c r="L105" s="88">
        <f t="shared" si="17"/>
        <v>124223</v>
      </c>
      <c r="M105" s="89">
        <f t="shared" si="18"/>
        <v>15951.558000000001</v>
      </c>
      <c r="N105" s="89">
        <f t="shared" si="19"/>
        <v>19999.903000000002</v>
      </c>
      <c r="O105" s="90">
        <f t="shared" si="20"/>
        <v>160174.46099999998</v>
      </c>
      <c r="Q105" s="88">
        <f t="shared" si="21"/>
        <v>10351.916666666666</v>
      </c>
      <c r="R105" s="89">
        <f t="shared" si="21"/>
        <v>1329.2965000000002</v>
      </c>
      <c r="S105" s="89">
        <f t="shared" si="21"/>
        <v>1666.6585833333336</v>
      </c>
      <c r="T105" s="90">
        <f t="shared" si="22"/>
        <v>13347.87175</v>
      </c>
      <c r="V105" s="88">
        <f t="shared" si="23"/>
        <v>64.388078489448347</v>
      </c>
      <c r="W105" s="89">
        <f t="shared" si="23"/>
        <v>8.2681159570529434</v>
      </c>
      <c r="X105" s="89">
        <f t="shared" si="23"/>
        <v>10.366480636801185</v>
      </c>
      <c r="Y105" s="90">
        <f t="shared" si="24"/>
        <v>83.022675083302474</v>
      </c>
      <c r="AA105" s="88">
        <f t="shared" si="25"/>
        <v>96.582117734172527</v>
      </c>
      <c r="AB105" s="89">
        <f t="shared" si="25"/>
        <v>12.402173935579416</v>
      </c>
      <c r="AC105" s="89">
        <f t="shared" si="25"/>
        <v>15.549720955201778</v>
      </c>
      <c r="AD105" s="90">
        <f t="shared" si="26"/>
        <v>124.53401262495372</v>
      </c>
    </row>
    <row r="106" spans="2:30" ht="15" thickBot="1" x14ac:dyDescent="0.4">
      <c r="B106" s="146">
        <v>99</v>
      </c>
      <c r="C106" s="81"/>
      <c r="D106" s="148">
        <v>127206</v>
      </c>
      <c r="E106" s="82">
        <f t="shared" si="15"/>
        <v>10600.5</v>
      </c>
      <c r="F106" s="83">
        <f t="shared" si="16"/>
        <v>65.934065934065941</v>
      </c>
      <c r="G106" s="231"/>
      <c r="H106" s="231"/>
      <c r="I106" s="164" t="s">
        <v>334</v>
      </c>
      <c r="J106" s="151"/>
      <c r="L106" s="88">
        <f t="shared" si="17"/>
        <v>127206</v>
      </c>
      <c r="M106" s="89">
        <f t="shared" si="18"/>
        <v>16363.212000000001</v>
      </c>
      <c r="N106" s="89">
        <f t="shared" si="19"/>
        <v>20480.166000000001</v>
      </c>
      <c r="O106" s="90">
        <f t="shared" si="20"/>
        <v>164049.378</v>
      </c>
      <c r="Q106" s="88">
        <f t="shared" si="21"/>
        <v>10600.5</v>
      </c>
      <c r="R106" s="89">
        <f t="shared" si="21"/>
        <v>1363.6010000000001</v>
      </c>
      <c r="S106" s="89">
        <f t="shared" si="21"/>
        <v>1706.6805000000002</v>
      </c>
      <c r="T106" s="90">
        <f t="shared" si="22"/>
        <v>13670.781500000001</v>
      </c>
      <c r="V106" s="88">
        <f t="shared" si="23"/>
        <v>65.934246575342456</v>
      </c>
      <c r="W106" s="89">
        <f t="shared" si="23"/>
        <v>8.4814871529063307</v>
      </c>
      <c r="X106" s="89">
        <f t="shared" si="23"/>
        <v>10.615413698630137</v>
      </c>
      <c r="Y106" s="90">
        <f t="shared" si="24"/>
        <v>85.031147426878931</v>
      </c>
      <c r="AA106" s="88">
        <f t="shared" si="25"/>
        <v>98.901369863013684</v>
      </c>
      <c r="AB106" s="89">
        <f t="shared" si="25"/>
        <v>12.722230729359495</v>
      </c>
      <c r="AC106" s="89">
        <f t="shared" si="25"/>
        <v>15.923120547945206</v>
      </c>
      <c r="AD106" s="90">
        <f t="shared" si="26"/>
        <v>127.54672114031838</v>
      </c>
    </row>
    <row r="107" spans="2:30" ht="15" thickBot="1" x14ac:dyDescent="0.4">
      <c r="B107" s="146">
        <v>100</v>
      </c>
      <c r="C107" s="81"/>
      <c r="D107" s="148">
        <v>130819</v>
      </c>
      <c r="E107" s="82">
        <f t="shared" si="15"/>
        <v>10901.583333333334</v>
      </c>
      <c r="F107" s="83">
        <f t="shared" si="16"/>
        <v>67.806774613057343</v>
      </c>
      <c r="G107" s="231"/>
      <c r="H107" s="231"/>
      <c r="I107" s="164" t="s">
        <v>334</v>
      </c>
      <c r="J107" s="151"/>
      <c r="L107" s="88">
        <f t="shared" si="17"/>
        <v>130819</v>
      </c>
      <c r="M107" s="89">
        <f t="shared" si="18"/>
        <v>16861.806</v>
      </c>
      <c r="N107" s="89">
        <f t="shared" si="19"/>
        <v>21061.859</v>
      </c>
      <c r="O107" s="90">
        <f t="shared" si="20"/>
        <v>168742.66500000001</v>
      </c>
      <c r="Q107" s="88">
        <f t="shared" si="21"/>
        <v>10901.583333333334</v>
      </c>
      <c r="R107" s="89">
        <f t="shared" si="21"/>
        <v>1405.1505</v>
      </c>
      <c r="S107" s="89">
        <f t="shared" si="21"/>
        <v>1755.1549166666666</v>
      </c>
      <c r="T107" s="90">
        <f t="shared" si="22"/>
        <v>14061.88875</v>
      </c>
      <c r="V107" s="88">
        <f t="shared" si="23"/>
        <v>67.806960385042572</v>
      </c>
      <c r="W107" s="89">
        <f t="shared" si="23"/>
        <v>8.7399216586449455</v>
      </c>
      <c r="X107" s="89">
        <f t="shared" si="23"/>
        <v>10.916920621991855</v>
      </c>
      <c r="Y107" s="90">
        <f t="shared" si="24"/>
        <v>87.463802665679367</v>
      </c>
      <c r="AA107" s="88">
        <f t="shared" si="25"/>
        <v>101.71044057756386</v>
      </c>
      <c r="AB107" s="89">
        <f t="shared" si="25"/>
        <v>13.109882487967418</v>
      </c>
      <c r="AC107" s="89">
        <f t="shared" si="25"/>
        <v>16.375380932987781</v>
      </c>
      <c r="AD107" s="90">
        <f t="shared" si="26"/>
        <v>131.19570399851906</v>
      </c>
    </row>
    <row r="108" spans="2:30" ht="15" thickBot="1" x14ac:dyDescent="0.4">
      <c r="B108" s="146">
        <v>101</v>
      </c>
      <c r="C108" s="81"/>
      <c r="D108" s="148">
        <v>134429</v>
      </c>
      <c r="E108" s="82">
        <f t="shared" si="15"/>
        <v>11202.416666666666</v>
      </c>
      <c r="F108" s="83">
        <f t="shared" si="16"/>
        <v>69.677928316671768</v>
      </c>
      <c r="G108" s="111"/>
      <c r="H108" s="169"/>
      <c r="I108" s="178" t="s">
        <v>334</v>
      </c>
      <c r="J108" s="163"/>
      <c r="L108" s="88">
        <f t="shared" si="17"/>
        <v>134429</v>
      </c>
      <c r="M108" s="89">
        <f t="shared" si="18"/>
        <v>17359.986000000001</v>
      </c>
      <c r="N108" s="89">
        <f t="shared" si="19"/>
        <v>21643.069</v>
      </c>
      <c r="O108" s="90">
        <f t="shared" si="20"/>
        <v>173432.05499999999</v>
      </c>
      <c r="Q108" s="88">
        <f t="shared" si="21"/>
        <v>11202.416666666666</v>
      </c>
      <c r="R108" s="89">
        <f t="shared" si="21"/>
        <v>1446.6655000000001</v>
      </c>
      <c r="S108" s="89">
        <f t="shared" si="21"/>
        <v>1803.5890833333333</v>
      </c>
      <c r="T108" s="90">
        <f t="shared" si="22"/>
        <v>14452.671249999999</v>
      </c>
      <c r="V108" s="88">
        <f t="shared" si="23"/>
        <v>69.678119215105511</v>
      </c>
      <c r="W108" s="89">
        <f t="shared" si="23"/>
        <v>8.9981415771936319</v>
      </c>
      <c r="X108" s="89">
        <f t="shared" si="23"/>
        <v>11.218177193631988</v>
      </c>
      <c r="Y108" s="90">
        <f t="shared" si="24"/>
        <v>89.894437985931134</v>
      </c>
      <c r="AA108" s="88">
        <f t="shared" si="25"/>
        <v>104.51717882265827</v>
      </c>
      <c r="AB108" s="89">
        <f t="shared" si="25"/>
        <v>13.497212365790448</v>
      </c>
      <c r="AC108" s="89">
        <f t="shared" si="25"/>
        <v>16.827265790447981</v>
      </c>
      <c r="AD108" s="90">
        <f t="shared" si="26"/>
        <v>134.84165697889671</v>
      </c>
    </row>
    <row r="109" spans="2:30" x14ac:dyDescent="0.35">
      <c r="B109" s="146">
        <v>102</v>
      </c>
      <c r="C109" s="81"/>
      <c r="D109" s="148">
        <v>138728</v>
      </c>
      <c r="E109" s="82">
        <f t="shared" si="15"/>
        <v>11560.666666666666</v>
      </c>
      <c r="F109" s="83">
        <f t="shared" si="16"/>
        <v>71.906208031862491</v>
      </c>
      <c r="G109" s="160"/>
      <c r="H109" s="135"/>
      <c r="I109" s="160"/>
      <c r="J109" s="159" t="s">
        <v>335</v>
      </c>
      <c r="K109" s="165"/>
      <c r="L109" s="88">
        <f t="shared" si="17"/>
        <v>138728</v>
      </c>
      <c r="M109" s="89">
        <f t="shared" si="18"/>
        <v>17953.248000000003</v>
      </c>
      <c r="N109" s="89">
        <f t="shared" si="19"/>
        <v>22335.208000000002</v>
      </c>
      <c r="O109" s="90">
        <f t="shared" si="20"/>
        <v>179016.45600000001</v>
      </c>
      <c r="Q109" s="88">
        <f t="shared" si="21"/>
        <v>11560.666666666666</v>
      </c>
      <c r="R109" s="89">
        <f t="shared" si="21"/>
        <v>1496.1040000000003</v>
      </c>
      <c r="S109" s="89">
        <f t="shared" si="21"/>
        <v>1861.2673333333335</v>
      </c>
      <c r="T109" s="90">
        <f t="shared" si="22"/>
        <v>14918.038</v>
      </c>
      <c r="V109" s="88">
        <f t="shared" si="23"/>
        <v>71.906405035172156</v>
      </c>
      <c r="W109" s="89">
        <f t="shared" si="23"/>
        <v>9.3056450203628298</v>
      </c>
      <c r="X109" s="89">
        <f t="shared" si="23"/>
        <v>11.576931210662718</v>
      </c>
      <c r="Y109" s="90">
        <f t="shared" si="24"/>
        <v>92.788981266197709</v>
      </c>
      <c r="AA109" s="88">
        <f t="shared" si="25"/>
        <v>107.85960755275823</v>
      </c>
      <c r="AB109" s="89">
        <f t="shared" si="25"/>
        <v>13.958467530544244</v>
      </c>
      <c r="AC109" s="89">
        <f t="shared" si="25"/>
        <v>17.365396815994075</v>
      </c>
      <c r="AD109" s="90">
        <f t="shared" si="26"/>
        <v>139.18347189929653</v>
      </c>
    </row>
    <row r="110" spans="2:30" x14ac:dyDescent="0.35">
      <c r="B110" s="146">
        <v>103</v>
      </c>
      <c r="C110" s="81"/>
      <c r="D110" s="148">
        <v>144006</v>
      </c>
      <c r="E110" s="82">
        <f t="shared" si="15"/>
        <v>12000.5</v>
      </c>
      <c r="F110" s="83">
        <f t="shared" si="16"/>
        <v>74.641928045069406</v>
      </c>
      <c r="G110" s="231"/>
      <c r="H110" s="231"/>
      <c r="I110" s="231"/>
      <c r="J110" s="162" t="s">
        <v>335</v>
      </c>
      <c r="K110" s="165"/>
      <c r="L110" s="88">
        <f t="shared" si="17"/>
        <v>144006</v>
      </c>
      <c r="M110" s="89">
        <f t="shared" si="18"/>
        <v>18681.612000000001</v>
      </c>
      <c r="N110" s="89">
        <f t="shared" si="19"/>
        <v>23184.966</v>
      </c>
      <c r="O110" s="90">
        <f t="shared" si="20"/>
        <v>185872.57799999998</v>
      </c>
      <c r="Q110" s="88">
        <f t="shared" si="21"/>
        <v>12000.5</v>
      </c>
      <c r="R110" s="89">
        <f t="shared" si="21"/>
        <v>1556.8010000000002</v>
      </c>
      <c r="S110" s="89">
        <f t="shared" si="21"/>
        <v>1932.0805</v>
      </c>
      <c r="T110" s="90">
        <f t="shared" si="22"/>
        <v>15489.3815</v>
      </c>
      <c r="V110" s="88">
        <f t="shared" si="23"/>
        <v>74.642132543502399</v>
      </c>
      <c r="W110" s="89">
        <f t="shared" si="23"/>
        <v>9.6831754165124018</v>
      </c>
      <c r="X110" s="89">
        <f t="shared" si="23"/>
        <v>12.017383339503887</v>
      </c>
      <c r="Y110" s="90">
        <f t="shared" si="24"/>
        <v>96.342691299518691</v>
      </c>
      <c r="AA110" s="88">
        <f t="shared" si="25"/>
        <v>111.96319881525361</v>
      </c>
      <c r="AB110" s="89">
        <f t="shared" si="25"/>
        <v>14.524763124768603</v>
      </c>
      <c r="AC110" s="89">
        <f t="shared" si="25"/>
        <v>18.02607500925583</v>
      </c>
      <c r="AD110" s="90">
        <f t="shared" si="26"/>
        <v>144.51403694927802</v>
      </c>
    </row>
    <row r="111" spans="2:30" ht="15" thickBot="1" x14ac:dyDescent="0.4">
      <c r="B111" s="146">
        <v>104</v>
      </c>
      <c r="C111" s="81"/>
      <c r="D111" s="148">
        <v>149045</v>
      </c>
      <c r="E111" s="82">
        <f t="shared" si="15"/>
        <v>12420.416666666666</v>
      </c>
      <c r="F111" s="83">
        <f t="shared" si="16"/>
        <v>77.253768353244794</v>
      </c>
      <c r="G111" s="169"/>
      <c r="H111" s="127"/>
      <c r="I111" s="169"/>
      <c r="J111" s="179" t="s">
        <v>335</v>
      </c>
      <c r="K111" s="165"/>
      <c r="L111" s="88">
        <f t="shared" si="17"/>
        <v>149045</v>
      </c>
      <c r="M111" s="89">
        <f t="shared" si="18"/>
        <v>19376.994000000002</v>
      </c>
      <c r="N111" s="89">
        <f t="shared" si="19"/>
        <v>23996.244999999999</v>
      </c>
      <c r="O111" s="90">
        <f t="shared" si="20"/>
        <v>192418.239</v>
      </c>
      <c r="Q111" s="88">
        <f t="shared" si="21"/>
        <v>12420.416666666666</v>
      </c>
      <c r="R111" s="89">
        <f t="shared" si="21"/>
        <v>1614.7495000000001</v>
      </c>
      <c r="S111" s="89">
        <f t="shared" si="21"/>
        <v>1999.6870833333332</v>
      </c>
      <c r="T111" s="90">
        <f t="shared" si="22"/>
        <v>16034.85325</v>
      </c>
      <c r="V111" s="88">
        <f t="shared" si="23"/>
        <v>77.253980007404664</v>
      </c>
      <c r="W111" s="89">
        <f t="shared" si="23"/>
        <v>10.043610366530915</v>
      </c>
      <c r="X111" s="89">
        <f t="shared" si="23"/>
        <v>12.437890781192149</v>
      </c>
      <c r="Y111" s="90">
        <f t="shared" si="24"/>
        <v>99.735481155127729</v>
      </c>
      <c r="AA111" s="88">
        <f t="shared" si="25"/>
        <v>115.880970011107</v>
      </c>
      <c r="AB111" s="89">
        <f t="shared" si="25"/>
        <v>15.065415549796374</v>
      </c>
      <c r="AC111" s="89">
        <f t="shared" si="25"/>
        <v>18.656836171788221</v>
      </c>
      <c r="AD111" s="90">
        <f t="shared" si="26"/>
        <v>149.60322173269159</v>
      </c>
    </row>
    <row r="112" spans="2:30" x14ac:dyDescent="0.35">
      <c r="B112" s="146">
        <v>105</v>
      </c>
      <c r="C112" s="81"/>
      <c r="D112" s="180">
        <v>154262</v>
      </c>
      <c r="E112" s="82">
        <f t="shared" si="15"/>
        <v>12855.166666666666</v>
      </c>
      <c r="F112" s="126">
        <f t="shared" si="16"/>
        <v>79.95787053378676</v>
      </c>
      <c r="G112" s="181" t="s">
        <v>336</v>
      </c>
      <c r="H112" s="182"/>
      <c r="I112" s="183"/>
      <c r="J112" s="173"/>
      <c r="L112" s="88">
        <f t="shared" si="17"/>
        <v>154262</v>
      </c>
      <c r="M112" s="89">
        <f t="shared" si="18"/>
        <v>20096.940000000002</v>
      </c>
      <c r="N112" s="89">
        <f t="shared" si="19"/>
        <v>24836.182000000001</v>
      </c>
      <c r="O112" s="90">
        <f t="shared" si="20"/>
        <v>199195.122</v>
      </c>
      <c r="Q112" s="88">
        <f t="shared" si="21"/>
        <v>12855.166666666666</v>
      </c>
      <c r="R112" s="89">
        <f t="shared" si="21"/>
        <v>1674.7450000000001</v>
      </c>
      <c r="S112" s="89">
        <f t="shared" si="21"/>
        <v>2069.6818333333335</v>
      </c>
      <c r="T112" s="90">
        <f t="shared" si="22"/>
        <v>16599.593499999999</v>
      </c>
      <c r="V112" s="88">
        <f t="shared" si="23"/>
        <v>79.95808959644576</v>
      </c>
      <c r="W112" s="89">
        <f t="shared" si="23"/>
        <v>10.416777489818585</v>
      </c>
      <c r="X112" s="89">
        <f t="shared" si="23"/>
        <v>12.873252425027767</v>
      </c>
      <c r="Y112" s="90">
        <f t="shared" si="24"/>
        <v>103.24811951129212</v>
      </c>
      <c r="AA112" s="88">
        <f t="shared" si="25"/>
        <v>119.93713439466865</v>
      </c>
      <c r="AB112" s="89">
        <f t="shared" si="25"/>
        <v>15.625166234727878</v>
      </c>
      <c r="AC112" s="89">
        <f t="shared" si="25"/>
        <v>19.309878637541651</v>
      </c>
      <c r="AD112" s="90">
        <f t="shared" si="26"/>
        <v>154.87217926693819</v>
      </c>
    </row>
    <row r="113" spans="2:30" x14ac:dyDescent="0.35">
      <c r="B113" s="146">
        <v>106</v>
      </c>
      <c r="C113" s="81"/>
      <c r="D113" s="180">
        <v>159659</v>
      </c>
      <c r="E113" s="82">
        <f t="shared" si="15"/>
        <v>13304.916666666666</v>
      </c>
      <c r="F113" s="126">
        <f t="shared" si="16"/>
        <v>82.755271236946626</v>
      </c>
      <c r="G113" s="184" t="s">
        <v>336</v>
      </c>
      <c r="H113" s="182"/>
      <c r="J113" s="151"/>
      <c r="L113" s="88">
        <f t="shared" si="17"/>
        <v>159659</v>
      </c>
      <c r="M113" s="89">
        <f t="shared" si="18"/>
        <v>20841.726000000002</v>
      </c>
      <c r="N113" s="89">
        <f t="shared" si="19"/>
        <v>25705.099000000002</v>
      </c>
      <c r="O113" s="90">
        <f t="shared" si="20"/>
        <v>206205.82500000001</v>
      </c>
      <c r="Q113" s="88">
        <f t="shared" si="21"/>
        <v>13304.916666666666</v>
      </c>
      <c r="R113" s="89">
        <f t="shared" si="21"/>
        <v>1736.8105000000003</v>
      </c>
      <c r="S113" s="89">
        <f t="shared" si="21"/>
        <v>2142.0915833333333</v>
      </c>
      <c r="T113" s="90">
        <f t="shared" si="22"/>
        <v>17183.818749999999</v>
      </c>
      <c r="V113" s="88">
        <f t="shared" si="23"/>
        <v>82.755497963717133</v>
      </c>
      <c r="W113" s="89">
        <f t="shared" si="23"/>
        <v>10.802819844502036</v>
      </c>
      <c r="X113" s="89">
        <f t="shared" si="23"/>
        <v>13.323635172158459</v>
      </c>
      <c r="Y113" s="90">
        <f t="shared" si="24"/>
        <v>106.88195298037763</v>
      </c>
      <c r="AA113" s="88">
        <f t="shared" si="25"/>
        <v>124.13324694557571</v>
      </c>
      <c r="AB113" s="89">
        <f t="shared" si="25"/>
        <v>16.204229766753052</v>
      </c>
      <c r="AC113" s="89">
        <f t="shared" si="25"/>
        <v>19.985452758237688</v>
      </c>
      <c r="AD113" s="90">
        <f t="shared" si="26"/>
        <v>160.32292947056646</v>
      </c>
    </row>
    <row r="114" spans="2:30" x14ac:dyDescent="0.35">
      <c r="B114" s="146">
        <v>107</v>
      </c>
      <c r="C114" s="81"/>
      <c r="D114" s="180">
        <v>165253</v>
      </c>
      <c r="E114" s="82">
        <f t="shared" si="15"/>
        <v>13771.083333333334</v>
      </c>
      <c r="F114" s="126">
        <f t="shared" si="16"/>
        <v>85.654781989860524</v>
      </c>
      <c r="G114" s="184" t="s">
        <v>336</v>
      </c>
      <c r="H114" s="182"/>
      <c r="J114" s="151"/>
      <c r="L114" s="88">
        <f t="shared" si="17"/>
        <v>165253</v>
      </c>
      <c r="M114" s="89">
        <f t="shared" si="18"/>
        <v>21613.698</v>
      </c>
      <c r="N114" s="89">
        <f t="shared" si="19"/>
        <v>26605.733</v>
      </c>
      <c r="O114" s="90">
        <f t="shared" si="20"/>
        <v>213472.43100000001</v>
      </c>
      <c r="Q114" s="88">
        <f t="shared" si="21"/>
        <v>13771.083333333334</v>
      </c>
      <c r="R114" s="89">
        <f t="shared" si="21"/>
        <v>1801.1415</v>
      </c>
      <c r="S114" s="89">
        <f t="shared" si="21"/>
        <v>2217.1444166666665</v>
      </c>
      <c r="T114" s="90">
        <f t="shared" si="22"/>
        <v>17789.36925</v>
      </c>
      <c r="V114" s="88">
        <f t="shared" si="23"/>
        <v>85.655016660496102</v>
      </c>
      <c r="W114" s="89">
        <f t="shared" si="23"/>
        <v>11.202953424657533</v>
      </c>
      <c r="X114" s="89">
        <f t="shared" si="23"/>
        <v>13.790457682339873</v>
      </c>
      <c r="Y114" s="90">
        <f t="shared" si="24"/>
        <v>110.6484277674935</v>
      </c>
      <c r="AA114" s="88">
        <f t="shared" si="25"/>
        <v>128.48252499074414</v>
      </c>
      <c r="AB114" s="89">
        <f t="shared" si="25"/>
        <v>16.804430136986298</v>
      </c>
      <c r="AC114" s="89">
        <f t="shared" si="25"/>
        <v>20.685686523509808</v>
      </c>
      <c r="AD114" s="90">
        <f t="shared" si="26"/>
        <v>165.97264165124025</v>
      </c>
    </row>
    <row r="115" spans="2:30" x14ac:dyDescent="0.35">
      <c r="B115" s="146">
        <v>108</v>
      </c>
      <c r="C115" s="81"/>
      <c r="D115" s="180">
        <v>171032</v>
      </c>
      <c r="E115" s="82">
        <f t="shared" si="15"/>
        <v>14252.666666666666</v>
      </c>
      <c r="F115" s="126">
        <f t="shared" si="16"/>
        <v>88.650182891020592</v>
      </c>
      <c r="G115" s="184" t="s">
        <v>336</v>
      </c>
      <c r="H115" s="182"/>
      <c r="J115" s="151"/>
      <c r="L115" s="88">
        <f t="shared" si="17"/>
        <v>171032</v>
      </c>
      <c r="M115" s="89">
        <f t="shared" si="18"/>
        <v>22411.200000000001</v>
      </c>
      <c r="N115" s="89">
        <f t="shared" si="19"/>
        <v>27536.152000000002</v>
      </c>
      <c r="O115" s="90">
        <f t="shared" si="20"/>
        <v>220979.35200000001</v>
      </c>
      <c r="Q115" s="88">
        <f t="shared" si="21"/>
        <v>14252.666666666666</v>
      </c>
      <c r="R115" s="89">
        <f t="shared" si="21"/>
        <v>1867.6000000000001</v>
      </c>
      <c r="S115" s="89">
        <f t="shared" si="21"/>
        <v>2294.6793333333335</v>
      </c>
      <c r="T115" s="90">
        <f t="shared" si="22"/>
        <v>18414.946</v>
      </c>
      <c r="V115" s="88">
        <f t="shared" si="23"/>
        <v>88.650425768233987</v>
      </c>
      <c r="W115" s="89">
        <f t="shared" si="23"/>
        <v>11.61631988152536</v>
      </c>
      <c r="X115" s="89">
        <f t="shared" si="23"/>
        <v>14.272718548685672</v>
      </c>
      <c r="Y115" s="90">
        <f t="shared" si="24"/>
        <v>114.53946419844502</v>
      </c>
      <c r="AA115" s="88">
        <f t="shared" si="25"/>
        <v>132.97563865235099</v>
      </c>
      <c r="AB115" s="89">
        <f t="shared" si="25"/>
        <v>17.424479822288042</v>
      </c>
      <c r="AC115" s="89">
        <f t="shared" si="25"/>
        <v>21.409077823028507</v>
      </c>
      <c r="AD115" s="90">
        <f t="shared" si="26"/>
        <v>171.80919629766754</v>
      </c>
    </row>
    <row r="116" spans="2:30" x14ac:dyDescent="0.35">
      <c r="B116" s="146">
        <v>109</v>
      </c>
      <c r="C116" s="81"/>
      <c r="D116" s="180">
        <v>177013</v>
      </c>
      <c r="E116" s="82">
        <f t="shared" si="15"/>
        <v>14751.083333333334</v>
      </c>
      <c r="F116" s="126">
        <f t="shared" si="16"/>
        <v>91.750285467562961</v>
      </c>
      <c r="G116" s="184" t="s">
        <v>336</v>
      </c>
      <c r="H116" s="182"/>
      <c r="J116" s="151"/>
      <c r="L116" s="88">
        <f t="shared" si="17"/>
        <v>177013</v>
      </c>
      <c r="M116" s="89">
        <f t="shared" si="18"/>
        <v>23236.578000000001</v>
      </c>
      <c r="N116" s="89">
        <f t="shared" si="19"/>
        <v>28499.093000000001</v>
      </c>
      <c r="O116" s="90">
        <f t="shared" si="20"/>
        <v>228748.671</v>
      </c>
      <c r="Q116" s="88">
        <f t="shared" si="21"/>
        <v>14751.083333333334</v>
      </c>
      <c r="R116" s="89">
        <f t="shared" si="21"/>
        <v>1936.3815000000002</v>
      </c>
      <c r="S116" s="89">
        <f t="shared" si="21"/>
        <v>2374.9244166666667</v>
      </c>
      <c r="T116" s="90">
        <f t="shared" si="22"/>
        <v>19062.38925</v>
      </c>
      <c r="V116" s="88">
        <f t="shared" si="23"/>
        <v>91.750536838208063</v>
      </c>
      <c r="W116" s="89">
        <f t="shared" si="23"/>
        <v>12.044135209181784</v>
      </c>
      <c r="X116" s="89">
        <f t="shared" si="23"/>
        <v>14.771836430951499</v>
      </c>
      <c r="Y116" s="90">
        <f t="shared" si="24"/>
        <v>118.56650847834135</v>
      </c>
      <c r="AA116" s="88">
        <f t="shared" si="25"/>
        <v>137.62580525731209</v>
      </c>
      <c r="AB116" s="89">
        <f t="shared" si="25"/>
        <v>18.066202813772676</v>
      </c>
      <c r="AC116" s="89">
        <f t="shared" si="25"/>
        <v>22.15775464642725</v>
      </c>
      <c r="AD116" s="90">
        <f t="shared" si="26"/>
        <v>177.84976271751202</v>
      </c>
    </row>
    <row r="117" spans="2:30" ht="15" thickBot="1" x14ac:dyDescent="0.4">
      <c r="B117" s="146">
        <v>110</v>
      </c>
      <c r="C117" s="185"/>
      <c r="D117" s="180">
        <v>183201</v>
      </c>
      <c r="E117" s="82">
        <f t="shared" si="15"/>
        <v>15266.75</v>
      </c>
      <c r="F117" s="126">
        <f t="shared" si="16"/>
        <v>94.957681345115901</v>
      </c>
      <c r="G117" s="186" t="s">
        <v>336</v>
      </c>
      <c r="H117" s="187"/>
      <c r="I117" s="138"/>
      <c r="J117" s="188"/>
      <c r="L117" s="140">
        <f t="shared" si="17"/>
        <v>183201</v>
      </c>
      <c r="M117" s="141">
        <f t="shared" si="18"/>
        <v>24090.522000000001</v>
      </c>
      <c r="N117" s="141">
        <f t="shared" si="19"/>
        <v>29495.361000000001</v>
      </c>
      <c r="O117" s="142">
        <f t="shared" si="20"/>
        <v>236786.883</v>
      </c>
      <c r="Q117" s="140">
        <f t="shared" si="21"/>
        <v>15266.75</v>
      </c>
      <c r="R117" s="141">
        <f t="shared" si="21"/>
        <v>2007.5435</v>
      </c>
      <c r="S117" s="141">
        <f t="shared" si="21"/>
        <v>2457.9467500000001</v>
      </c>
      <c r="T117" s="142">
        <f t="shared" si="22"/>
        <v>19732.240249999999</v>
      </c>
      <c r="V117" s="140">
        <f t="shared" si="23"/>
        <v>94.957941503146969</v>
      </c>
      <c r="W117" s="141">
        <f t="shared" si="23"/>
        <v>12.486757052943354</v>
      </c>
      <c r="X117" s="141">
        <f t="shared" si="23"/>
        <v>15.288228582006663</v>
      </c>
      <c r="Y117" s="142">
        <f t="shared" si="24"/>
        <v>122.73292713809698</v>
      </c>
      <c r="AA117" s="140">
        <f t="shared" si="25"/>
        <v>142.43691225472045</v>
      </c>
      <c r="AB117" s="141">
        <f t="shared" si="25"/>
        <v>18.73013557941503</v>
      </c>
      <c r="AC117" s="141">
        <f t="shared" si="25"/>
        <v>22.932342873009993</v>
      </c>
      <c r="AD117" s="142">
        <f t="shared" si="26"/>
        <v>184.09939070714546</v>
      </c>
    </row>
    <row r="118" spans="2:30" x14ac:dyDescent="0.35">
      <c r="B118" s="60"/>
      <c r="C118" s="133"/>
      <c r="D118" s="60"/>
      <c r="E118" s="61"/>
      <c r="F118" s="61"/>
      <c r="G118" s="60"/>
      <c r="AA118" s="89"/>
      <c r="AB118" s="89"/>
      <c r="AC118" s="89"/>
      <c r="AD118" s="89"/>
    </row>
    <row r="119" spans="2:30" x14ac:dyDescent="0.35">
      <c r="C119" s="133"/>
      <c r="AA119" s="89"/>
      <c r="AB119" s="89"/>
      <c r="AC119" s="89"/>
      <c r="AD119" s="89"/>
    </row>
    <row r="120" spans="2:30" x14ac:dyDescent="0.35">
      <c r="C120" s="133"/>
      <c r="AA120" s="89"/>
      <c r="AB120" s="89"/>
      <c r="AC120" s="89"/>
      <c r="AD120" s="89"/>
    </row>
    <row r="121" spans="2:30" x14ac:dyDescent="0.35">
      <c r="C121" s="133"/>
      <c r="AA121" s="89"/>
      <c r="AB121" s="89"/>
      <c r="AC121" s="89"/>
      <c r="AD121" s="89"/>
    </row>
    <row r="122" spans="2:30" x14ac:dyDescent="0.35">
      <c r="C122" s="133"/>
      <c r="AA122" s="89"/>
      <c r="AB122" s="89"/>
      <c r="AC122" s="89"/>
      <c r="AD122" s="89"/>
    </row>
    <row r="123" spans="2:30" x14ac:dyDescent="0.35">
      <c r="C123" s="133"/>
      <c r="AA123" s="89"/>
      <c r="AB123" s="89"/>
      <c r="AC123" s="89"/>
      <c r="AD123" s="89"/>
    </row>
    <row r="124" spans="2:30" x14ac:dyDescent="0.35">
      <c r="C124" s="133"/>
      <c r="AA124" s="89"/>
      <c r="AB124" s="89"/>
      <c r="AC124" s="89"/>
      <c r="AD124" s="89"/>
    </row>
    <row r="125" spans="2:30" x14ac:dyDescent="0.35">
      <c r="C125" s="133"/>
      <c r="AA125" s="89"/>
      <c r="AB125" s="89"/>
      <c r="AC125" s="89"/>
      <c r="AD125" s="89"/>
    </row>
    <row r="126" spans="2:30" x14ac:dyDescent="0.35">
      <c r="C126" s="133"/>
      <c r="AA126" s="89"/>
      <c r="AB126" s="89"/>
      <c r="AC126" s="89"/>
      <c r="AD126" s="89"/>
    </row>
    <row r="127" spans="2:30" x14ac:dyDescent="0.35">
      <c r="C127" s="133"/>
      <c r="AA127" s="89"/>
      <c r="AB127" s="89"/>
      <c r="AC127" s="89"/>
      <c r="AD127" s="89"/>
    </row>
    <row r="128" spans="2:30" x14ac:dyDescent="0.35">
      <c r="C128" s="133"/>
      <c r="AA128" s="89"/>
      <c r="AB128" s="89"/>
      <c r="AC128" s="89"/>
      <c r="AD128" s="89"/>
    </row>
    <row r="129" spans="27:30" x14ac:dyDescent="0.35">
      <c r="AA129" s="89"/>
      <c r="AB129" s="89"/>
      <c r="AC129" s="89"/>
      <c r="AD129" s="89"/>
    </row>
    <row r="130" spans="27:30" x14ac:dyDescent="0.35">
      <c r="AA130" s="89"/>
      <c r="AB130" s="89"/>
      <c r="AC130" s="89"/>
      <c r="AD130" s="89"/>
    </row>
    <row r="131" spans="27:30" x14ac:dyDescent="0.35">
      <c r="AA131" s="89"/>
      <c r="AB131" s="89"/>
      <c r="AC131" s="89"/>
      <c r="AD131" s="89"/>
    </row>
    <row r="132" spans="27:30" x14ac:dyDescent="0.35">
      <c r="AA132" s="89"/>
      <c r="AB132" s="89"/>
      <c r="AC132" s="89"/>
      <c r="AD132" s="89"/>
    </row>
    <row r="133" spans="27:30" x14ac:dyDescent="0.35">
      <c r="AA133" s="89"/>
      <c r="AB133" s="89"/>
      <c r="AC133" s="89"/>
      <c r="AD133" s="89"/>
    </row>
  </sheetData>
  <autoFilter ref="A8:AD133" xr:uid="{00000000-0009-0000-0000-000008000000}"/>
  <mergeCells count="16">
    <mergeCell ref="B74:J74"/>
    <mergeCell ref="B1:J1"/>
    <mergeCell ref="L2:N2"/>
    <mergeCell ref="Q2:S2"/>
    <mergeCell ref="V2:X2"/>
    <mergeCell ref="L4:N4"/>
    <mergeCell ref="L5:N5"/>
    <mergeCell ref="L75:O75"/>
    <mergeCell ref="Q75:T75"/>
    <mergeCell ref="V75:Y75"/>
    <mergeCell ref="AA75:AD75"/>
    <mergeCell ref="AA5:AC5"/>
    <mergeCell ref="L7:O7"/>
    <mergeCell ref="Q7:T7"/>
    <mergeCell ref="V7:Y7"/>
    <mergeCell ref="AA7:AD7"/>
  </mergeCells>
  <pageMargins left="0.7" right="0.7" top="0.75" bottom="0.75" header="0.3" footer="0.3"/>
  <pageSetup paperSize="9" orientation="portrait" r:id="rId1"/>
  <headerFooter>
    <oddHeader>&amp;C&amp;"Calibri"&amp;12&amp;K0000FF - Official -&amp;1#_x000D_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24c7c6b-2dc2-4a4f-9681-5884c2eb2c43" xsi:nil="true"/>
    <lcf76f155ced4ddcb4097134ff3c332f xmlns="94e04209-f32b-462e-b41a-6c7c48ba404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CD6B30F754EF4CA2D3924548B23629" ma:contentTypeVersion="15" ma:contentTypeDescription="Create a new document." ma:contentTypeScope="" ma:versionID="f104e4cab082a77b55d00e1edefb0d80">
  <xsd:schema xmlns:xsd="http://www.w3.org/2001/XMLSchema" xmlns:xs="http://www.w3.org/2001/XMLSchema" xmlns:p="http://schemas.microsoft.com/office/2006/metadata/properties" xmlns:ns2="4d536ccb-b14a-4ea0-b1e3-f942d5f494ca" xmlns:ns3="94e04209-f32b-462e-b41a-6c7c48ba4040" xmlns:ns4="d24c7c6b-2dc2-4a4f-9681-5884c2eb2c43" targetNamespace="http://schemas.microsoft.com/office/2006/metadata/properties" ma:root="true" ma:fieldsID="eea19bf3ac629c7312e8ead132434afb" ns2:_="" ns3:_="" ns4:_="">
    <xsd:import namespace="4d536ccb-b14a-4ea0-b1e3-f942d5f494ca"/>
    <xsd:import namespace="94e04209-f32b-462e-b41a-6c7c48ba4040"/>
    <xsd:import namespace="d24c7c6b-2dc2-4a4f-9681-5884c2eb2c4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4:TaxCatchAll" minOccurs="0"/>
                <xsd:element ref="ns3:MediaServiceLocation" minOccurs="0"/>
                <xsd:element ref="ns3:MediaServiceOCR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536ccb-b14a-4ea0-b1e3-f942d5f494c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e04209-f32b-462e-b41a-6c7c48ba40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2bf2b975-0034-4da6-bed2-ddb9f49c06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4c7c6b-2dc2-4a4f-9681-5884c2eb2c43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073b610a-77df-490e-831d-ffa0e2298f47}" ma:internalName="TaxCatchAll" ma:showField="CatchAllData" ma:web="d24c7c6b-2dc2-4a4f-9681-5884c2eb2c4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2C94A2-B568-4781-8606-D98AB6D8131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3F688C-1BE7-4928-9945-8D699D218A18}">
  <ds:schemaRefs>
    <ds:schemaRef ds:uri="http://schemas.microsoft.com/office/2006/metadata/properties"/>
    <ds:schemaRef ds:uri="http://schemas.microsoft.com/office/infopath/2007/PartnerControls"/>
    <ds:schemaRef ds:uri="d24c7c6b-2dc2-4a4f-9681-5884c2eb2c43"/>
    <ds:schemaRef ds:uri="94e04209-f32b-462e-b41a-6c7c48ba4040"/>
  </ds:schemaRefs>
</ds:datastoreItem>
</file>

<file path=customXml/itemProps3.xml><?xml version="1.0" encoding="utf-8"?>
<ds:datastoreItem xmlns:ds="http://schemas.openxmlformats.org/officeDocument/2006/customXml" ds:itemID="{57BC5D8C-7F31-4113-BD76-2E3DC2BA9E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536ccb-b14a-4ea0-b1e3-f942d5f494ca"/>
    <ds:schemaRef ds:uri="94e04209-f32b-462e-b41a-6c7c48ba4040"/>
    <ds:schemaRef ds:uri="d24c7c6b-2dc2-4a4f-9681-5884c2eb2c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Budget 18-19</vt:lpstr>
      <vt:lpstr>In-perpetuity Calc</vt:lpstr>
      <vt:lpstr>In-perpetuity Calc original</vt:lpstr>
      <vt:lpstr>In-perpetuity Calc orgin - infl</vt:lpstr>
      <vt:lpstr>Inflation &amp; Interest Rates</vt:lpstr>
      <vt:lpstr>In-perpetuity Fund - Full Team</vt:lpstr>
      <vt:lpstr>Budget - Full Team</vt:lpstr>
      <vt:lpstr>Cash flow - Full Team</vt:lpstr>
      <vt:lpstr>Salary calculator 19-20</vt:lpstr>
      <vt:lpstr>Planning Fees</vt:lpstr>
      <vt:lpstr>Inflation </vt:lpstr>
      <vt:lpstr>In-perpetuity Calc v2</vt:lpstr>
    </vt:vector>
  </TitlesOfParts>
  <Manager/>
  <Company>SCC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McInnes, Emma</dc:creator>
  <cp:keywords/>
  <dc:description/>
  <cp:lastModifiedBy>Maria Court</cp:lastModifiedBy>
  <cp:revision/>
  <dcterms:created xsi:type="dcterms:W3CDTF">2019-08-06T12:48:44Z</dcterms:created>
  <dcterms:modified xsi:type="dcterms:W3CDTF">2024-10-10T09:13:56Z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0x01010081CD6B30F754EF4CA2D3924548B23629</vt:lpwstr>
  </property>
  <property fmtid="{D5CDD505-2E9C-101B-9397-08002B2CF9AE}" pid="3" name="Order">
    <vt:r8>16299400</vt:r8>
  </property>
  <property fmtid="{D5CDD505-2E9C-101B-9397-08002B2CF9AE}" pid="4" name="MSIP_Label_e83f8a96-e51b-4334-92a5-11244a58d044_Enabled">
    <vt:lpwstr>true</vt:lpwstr>
  </property>
  <property fmtid="{D5CDD505-2E9C-101B-9397-08002B2CF9AE}" pid="5" name="MSIP_Label_e83f8a96-e51b-4334-92a5-11244a58d044_SetDate">
    <vt:lpwstr>2024-01-16T10:00:00Z</vt:lpwstr>
  </property>
  <property fmtid="{D5CDD505-2E9C-101B-9397-08002B2CF9AE}" pid="6" name="MSIP_Label_e83f8a96-e51b-4334-92a5-11244a58d044_Method">
    <vt:lpwstr>Privileged</vt:lpwstr>
  </property>
  <property fmtid="{D5CDD505-2E9C-101B-9397-08002B2CF9AE}" pid="7" name="MSIP_Label_e83f8a96-e51b-4334-92a5-11244a58d044_Name">
    <vt:lpwstr>Official</vt:lpwstr>
  </property>
  <property fmtid="{D5CDD505-2E9C-101B-9397-08002B2CF9AE}" pid="8" name="MSIP_Label_e83f8a96-e51b-4334-92a5-11244a58d044_SiteId">
    <vt:lpwstr>d6674c51-daa4-4142-8047-15a78bbe9306</vt:lpwstr>
  </property>
  <property fmtid="{D5CDD505-2E9C-101B-9397-08002B2CF9AE}" pid="9" name="MSIP_Label_e83f8a96-e51b-4334-92a5-11244a58d044_ActionId">
    <vt:lpwstr>0ca707d3-a981-431f-b4da-ebc7b46367a2</vt:lpwstr>
  </property>
  <property fmtid="{D5CDD505-2E9C-101B-9397-08002B2CF9AE}" pid="10" name="MSIP_Label_e83f8a96-e51b-4334-92a5-11244a58d044_ContentBits">
    <vt:lpwstr>1</vt:lpwstr>
  </property>
  <property fmtid="{D5CDD505-2E9C-101B-9397-08002B2CF9AE}" pid="11" name="MediaServiceImageTags">
    <vt:lpwstr/>
  </property>
</Properties>
</file>